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5" yWindow="45" windowWidth="7665" windowHeight="7305" tabRatio="694"/>
  </bookViews>
  <sheets>
    <sheet name="PLANILHA RESUMO" sheetId="3" r:id="rId1"/>
    <sheet name="Memória 1" sheetId="7" r:id="rId2"/>
    <sheet name="Memória 2" sheetId="34" r:id="rId3"/>
    <sheet name="Memória 3_Cotações" sheetId="30" r:id="rId4"/>
    <sheet name="CRONOGRAMA" sheetId="32" r:id="rId5"/>
  </sheets>
  <definedNames>
    <definedName name="_xlnm.Print_Area" localSheetId="1">'Memória 1'!$A$1:$AU$64</definedName>
  </definedNames>
  <calcPr calcId="145621"/>
</workbook>
</file>

<file path=xl/calcChain.xml><?xml version="1.0" encoding="utf-8"?>
<calcChain xmlns="http://schemas.openxmlformats.org/spreadsheetml/2006/main">
  <c r="F36" i="3" l="1"/>
  <c r="F35" i="3"/>
  <c r="F32" i="3"/>
  <c r="F31" i="3"/>
  <c r="C29" i="3"/>
  <c r="F29" i="3" s="1"/>
  <c r="F65" i="34"/>
  <c r="E23" i="3" s="1"/>
  <c r="H40" i="7"/>
  <c r="E9" i="30" l="1"/>
  <c r="E7" i="30"/>
  <c r="F33" i="3"/>
  <c r="E23" i="30"/>
  <c r="E24" i="30"/>
  <c r="E26" i="30"/>
  <c r="E18" i="30" l="1"/>
  <c r="E10" i="30"/>
  <c r="E25" i="3" s="1"/>
  <c r="E32" i="30"/>
  <c r="E34" i="30"/>
  <c r="E26" i="3" l="1"/>
  <c r="C6" i="32" l="1"/>
  <c r="D6" i="32"/>
  <c r="E6" i="32"/>
  <c r="F6" i="32"/>
  <c r="G6" i="32"/>
  <c r="B6" i="32"/>
  <c r="B7" i="32" s="1"/>
  <c r="C7" i="32" l="1"/>
  <c r="D7" i="32" s="1"/>
  <c r="E7" i="32" s="1"/>
  <c r="F7" i="32" s="1"/>
  <c r="G7" i="32" s="1"/>
  <c r="C26" i="3"/>
  <c r="F34" i="3"/>
  <c r="F30" i="3"/>
  <c r="F26" i="3" l="1"/>
  <c r="C25" i="3"/>
  <c r="F25" i="3" s="1"/>
  <c r="F24" i="3" l="1"/>
  <c r="E35" i="30"/>
  <c r="E33" i="30"/>
  <c r="E36" i="30" s="1"/>
  <c r="E27" i="3"/>
  <c r="F27" i="3" s="1"/>
  <c r="E25" i="30"/>
  <c r="E27" i="30" s="1"/>
  <c r="E28" i="3" s="1"/>
  <c r="F28" i="3" s="1"/>
  <c r="F22" i="3" l="1"/>
  <c r="F7" i="3" l="1"/>
  <c r="F9" i="3" l="1"/>
  <c r="E16" i="3" l="1"/>
  <c r="F16" i="3" s="1"/>
  <c r="E15" i="3"/>
  <c r="F15" i="3" s="1"/>
  <c r="E14" i="3"/>
  <c r="F14" i="3" s="1"/>
  <c r="F6" i="3"/>
  <c r="F8" i="3" l="1"/>
  <c r="D46" i="3" l="1"/>
  <c r="F17" i="3" l="1"/>
  <c r="I35" i="7" l="1"/>
  <c r="H41" i="7" s="1"/>
  <c r="H43" i="7" s="1"/>
  <c r="H45" i="7" s="1"/>
  <c r="J12" i="7"/>
  <c r="C23" i="3" l="1"/>
  <c r="F23" i="3" s="1"/>
  <c r="J13" i="7"/>
  <c r="C21" i="3" s="1"/>
  <c r="F21" i="3" s="1"/>
  <c r="F37" i="3" l="1"/>
  <c r="D52" i="3"/>
  <c r="G44" i="3" l="1"/>
  <c r="G42" i="3" s="1"/>
  <c r="G43" i="3" l="1"/>
  <c r="J43" i="3" s="1"/>
  <c r="D53" i="3" l="1"/>
  <c r="F10" i="3"/>
  <c r="D51" i="3" l="1"/>
  <c r="J42" i="3" s="1"/>
  <c r="E55" i="3"/>
  <c r="G51" i="3"/>
</calcChain>
</file>

<file path=xl/sharedStrings.xml><?xml version="1.0" encoding="utf-8"?>
<sst xmlns="http://schemas.openxmlformats.org/spreadsheetml/2006/main" count="294" uniqueCount="222">
  <si>
    <t>Cargo</t>
  </si>
  <si>
    <t>Custo parcial (R$)</t>
  </si>
  <si>
    <t>Sub total (A)</t>
  </si>
  <si>
    <t>Sub total (B)</t>
  </si>
  <si>
    <t>Custos Diretos com honorários profissionais - Horista</t>
  </si>
  <si>
    <t>Custos Diretos com salários - Mensalista</t>
  </si>
  <si>
    <t>Outros Custos Diretos</t>
  </si>
  <si>
    <t>Quantidade necessária estimada</t>
  </si>
  <si>
    <t xml:space="preserve">Unidade de medida </t>
  </si>
  <si>
    <t>mês</t>
  </si>
  <si>
    <t>diária</t>
  </si>
  <si>
    <t>litros</t>
  </si>
  <si>
    <t>Fator k4</t>
  </si>
  <si>
    <t>PIS</t>
  </si>
  <si>
    <t>COFINS</t>
  </si>
  <si>
    <t>ISS</t>
  </si>
  <si>
    <t>Fatores 
(Alíquotas)</t>
  </si>
  <si>
    <t>Fator K (horista)</t>
  </si>
  <si>
    <t>Fator K (mensalista)</t>
  </si>
  <si>
    <t>TRDE</t>
  </si>
  <si>
    <t>k1 (horista)</t>
  </si>
  <si>
    <t>k1 (mensalista)</t>
  </si>
  <si>
    <t>Valor máximo para contratação</t>
  </si>
  <si>
    <t xml:space="preserve">AGÊNCIA NACIONAL DO PETRÓLEO, GÁS NATURAL E BIOCOMBUSTÍVEIS - ANP </t>
  </si>
  <si>
    <t xml:space="preserve">COORDENADORIA DE DEFESA DA CONCORRÊNCIA </t>
  </si>
  <si>
    <t xml:space="preserve">SISTEMA DE LEVANTAMENTO DE PREÇOS </t>
  </si>
  <si>
    <t>DESVIO PADRÃO</t>
  </si>
  <si>
    <t>Memória - Deslocamento rodoviário</t>
  </si>
  <si>
    <t>Memória - Diárias de equipe e veículo</t>
  </si>
  <si>
    <t>Custo por item (R$)</t>
  </si>
  <si>
    <t>Valor unitário referencial (R$)</t>
  </si>
  <si>
    <t>Fonte referencial</t>
  </si>
  <si>
    <t>k2</t>
  </si>
  <si>
    <t>k3</t>
  </si>
  <si>
    <t>Encargos Sociais, Impostos, Lucro e Overhead</t>
  </si>
  <si>
    <t>CUSTOS DIRETOS</t>
  </si>
  <si>
    <t>CUSTOS INDIRETOS</t>
  </si>
  <si>
    <t>Equipe Horista</t>
  </si>
  <si>
    <t xml:space="preserve"> Equipe Mensalista</t>
  </si>
  <si>
    <t>Combustível (gasolina comum)</t>
  </si>
  <si>
    <t>Duração</t>
  </si>
  <si>
    <t>Unidade</t>
  </si>
  <si>
    <t>Nº Total de diárias</t>
  </si>
  <si>
    <t>Atividade</t>
  </si>
  <si>
    <t>Quantidade de Profissinais</t>
  </si>
  <si>
    <t>dias</t>
  </si>
  <si>
    <t>Total</t>
  </si>
  <si>
    <t>Diárias/
Pessoa</t>
  </si>
  <si>
    <t>Veículos em deslocamento</t>
  </si>
  <si>
    <t>Consumo médio de combustível gasolina (km/L)</t>
  </si>
  <si>
    <t>Consumo de combustível estimado (litros)</t>
  </si>
  <si>
    <t>Consumo de combustível
 (gasolina comum)</t>
  </si>
  <si>
    <t xml:space="preserve">
</t>
  </si>
  <si>
    <t>Aluguel de veículos</t>
  </si>
  <si>
    <t>Quantidade veículos</t>
  </si>
  <si>
    <t>Engenheiro Civil Sênior</t>
  </si>
  <si>
    <t>Deslocamento máximo estimado (km)  (+10% folga)</t>
  </si>
  <si>
    <t xml:space="preserve">Origem </t>
  </si>
  <si>
    <t xml:space="preserve">Destino </t>
  </si>
  <si>
    <t xml:space="preserve">Distância (km) </t>
  </si>
  <si>
    <t xml:space="preserve">Distância total percorrida </t>
  </si>
  <si>
    <t>Estimativa de Deslocamento</t>
  </si>
  <si>
    <t xml:space="preserve"> </t>
  </si>
  <si>
    <t>Estimativa de Diárias</t>
  </si>
  <si>
    <t>Engenheiro Orçamentista Sênior</t>
  </si>
  <si>
    <t>Engenheiro Civil ou Sanitarista Pleno</t>
  </si>
  <si>
    <t>Diárias de funcionários - despesas com hospedagem e alimentação</t>
  </si>
  <si>
    <t>horas</t>
  </si>
  <si>
    <t>Deslocamento total (distância km) / ida e volta</t>
  </si>
  <si>
    <t xml:space="preserve"> Foi considerada a necessidade do aluguel de veículo para as atividades correspondentes às Visitas a Campo. </t>
  </si>
  <si>
    <t xml:space="preserve">Resumo II - GASOLINA COMUM R$/l </t>
  </si>
  <si>
    <t>DADOS MUNICIPIO</t>
  </si>
  <si>
    <t>MUNICIPIO</t>
  </si>
  <si>
    <t>Nº DE POSTOS</t>
  </si>
  <si>
    <t xml:space="preserve">Preço Consumidor </t>
  </si>
  <si>
    <t>PESQUISADOS</t>
  </si>
  <si>
    <t>PREÇO MÉDIO</t>
  </si>
  <si>
    <t>PREÇO MÍNIMO</t>
  </si>
  <si>
    <t>PREÇO MÁXIMO</t>
  </si>
  <si>
    <t>DNIT - Outubro de 2020</t>
  </si>
  <si>
    <t>média</t>
  </si>
  <si>
    <t>Manual de Procedimentos APV 
(vide Memória 1)</t>
  </si>
  <si>
    <t>unidade</t>
  </si>
  <si>
    <t>Locação veículo utilitário 4 portas e 7 lugares com seguro</t>
  </si>
  <si>
    <t>Dias</t>
  </si>
  <si>
    <t>Pluviômetro Analógico</t>
  </si>
  <si>
    <t>Régua linimétrica</t>
  </si>
  <si>
    <t>Cotações de Mercado</t>
  </si>
  <si>
    <t>Fornecedor 1</t>
  </si>
  <si>
    <t>Valor unitário</t>
  </si>
  <si>
    <t>Data da cotação</t>
  </si>
  <si>
    <t>Fornecedor 2</t>
  </si>
  <si>
    <t>Fornecedor 3</t>
  </si>
  <si>
    <t>Valor médio</t>
  </si>
  <si>
    <t>ESALQ USP</t>
  </si>
  <si>
    <t>IBRA</t>
  </si>
  <si>
    <t>Fornecedor 4</t>
  </si>
  <si>
    <t>Fornecedor 5</t>
  </si>
  <si>
    <r>
      <t>Produto:</t>
    </r>
    <r>
      <rPr>
        <sz val="11"/>
        <rFont val="Times New Roman"/>
        <family val="1"/>
      </rPr>
      <t xml:space="preserve"> Fertilidade e análise textural ( pH (água);  matéria orgânica do solo (g kg-3);  fósforo (mg dm-3 de P);  potássio (cmolc dm-3 de K); cálcio (cmolc dm-3 de Ca); magnésio (cmolc dm-3 de Mg); alumínio (cmolc dm-3 de Al); H + Al (cmolc dm-3 de H + Al); capacidade de troca de cátions a pH igual a 7,0 (cmolc dm-3); saturação por bases – V (%); granulometria)</t>
    </r>
  </si>
  <si>
    <t>CAMPO - Centro de Tecnologia Agrícola e Ambiental</t>
  </si>
  <si>
    <t>Laboratório de Solos - UFSM</t>
  </si>
  <si>
    <t>AGRO Sensores</t>
  </si>
  <si>
    <t>HIDROMEC</t>
  </si>
  <si>
    <r>
      <t>Produto:</t>
    </r>
    <r>
      <rPr>
        <sz val="11"/>
        <rFont val="Times New Roman"/>
        <family val="1"/>
      </rPr>
      <t xml:space="preserve"> Réguas Linimétricas</t>
    </r>
  </si>
  <si>
    <r>
      <t>Produto:</t>
    </r>
    <r>
      <rPr>
        <sz val="11"/>
        <rFont val="Times New Roman"/>
        <family val="1"/>
      </rPr>
      <t xml:space="preserve"> Pluviômetro</t>
    </r>
  </si>
  <si>
    <t>Casa Faz</t>
  </si>
  <si>
    <t>DCO Limpeza</t>
  </si>
  <si>
    <t xml:space="preserve">Síntese dos Preços Praticados - MINAS GERAIS </t>
  </si>
  <si>
    <t>ALFENAS</t>
  </si>
  <si>
    <t>ARAXA</t>
  </si>
  <si>
    <t>BARBACENA</t>
  </si>
  <si>
    <t>BELO HORIZONTE</t>
  </si>
  <si>
    <t>BETIM</t>
  </si>
  <si>
    <t>BOM DESPACHO</t>
  </si>
  <si>
    <t>CAMPO BELO</t>
  </si>
  <si>
    <t>CONSELHEIRO LAFAIETE</t>
  </si>
  <si>
    <t>CONTAGEM</t>
  </si>
  <si>
    <t>DIVINOPOLIS</t>
  </si>
  <si>
    <t>FORMIGA</t>
  </si>
  <si>
    <t>IPATINGA</t>
  </si>
  <si>
    <t>ITAUNA</t>
  </si>
  <si>
    <t>JANUARIA</t>
  </si>
  <si>
    <t>JOAO MONLEVADE</t>
  </si>
  <si>
    <t>JOAO PINHEIRO</t>
  </si>
  <si>
    <t>JUIZ DE FORA</t>
  </si>
  <si>
    <t>MANHUACU</t>
  </si>
  <si>
    <t>MONTE CARMELO</t>
  </si>
  <si>
    <t>MONTES CLAROS</t>
  </si>
  <si>
    <t>MURIAE</t>
  </si>
  <si>
    <t>OLIVEIRA</t>
  </si>
  <si>
    <t>PARACATU</t>
  </si>
  <si>
    <t>PATROCINIO</t>
  </si>
  <si>
    <t>POCOS DE CALDAS</t>
  </si>
  <si>
    <t>SAO JOAO DEL REI</t>
  </si>
  <si>
    <t>SAO SEBASTIAO DO PARAISO</t>
  </si>
  <si>
    <t>SETE LAGOAS</t>
  </si>
  <si>
    <t>TEOFILO OTONI</t>
  </si>
  <si>
    <t>TRES CORACOES</t>
  </si>
  <si>
    <t>UBA</t>
  </si>
  <si>
    <t>UBERABA</t>
  </si>
  <si>
    <t>UBERLANDIA</t>
  </si>
  <si>
    <t>UNAI</t>
  </si>
  <si>
    <t>VARGINHA</t>
  </si>
  <si>
    <t>VICOSA</t>
  </si>
  <si>
    <t>Visita a Campo</t>
  </si>
  <si>
    <t>Belo Horizonte/MG</t>
  </si>
  <si>
    <t>Batimetria com seções transversais</t>
  </si>
  <si>
    <t>km</t>
  </si>
  <si>
    <t>Cotações de Mercado 
(vide Memória 3)</t>
  </si>
  <si>
    <t>amostras</t>
  </si>
  <si>
    <t>metro</t>
  </si>
  <si>
    <t>Tábua aparelhada 2,5 cm x 25,0 cm, em maçaranduba, angelim ou equivalente</t>
  </si>
  <si>
    <t>Parafuso zincado, sextavado, com rosca inteira, diâmetro 3/8", comprimento 2"</t>
  </si>
  <si>
    <t>Tinta impermeabilizante preta</t>
  </si>
  <si>
    <t>Tinta epoxi base água premium branca</t>
  </si>
  <si>
    <t>litro</t>
  </si>
  <si>
    <t>Pedreiro</t>
  </si>
  <si>
    <t>Servente de obras</t>
  </si>
  <si>
    <t>Profissional de Geoprocessamento</t>
  </si>
  <si>
    <r>
      <t>Produto:</t>
    </r>
    <r>
      <rPr>
        <sz val="11"/>
        <rFont val="Times New Roman"/>
        <family val="1"/>
      </rPr>
      <t xml:space="preserve"> Curva de retenção com 5 pontos</t>
    </r>
  </si>
  <si>
    <t>Terra Análises para Agropecuária</t>
  </si>
  <si>
    <t>Análises de Solos - Parâmetros Diversos, conforme Memória 3</t>
  </si>
  <si>
    <t>Análises de Solos - Curva de Retenção</t>
  </si>
  <si>
    <t>Casa do Termômetro</t>
  </si>
  <si>
    <t>PRODUTOS</t>
  </si>
  <si>
    <t>MÊS 1</t>
  </si>
  <si>
    <t>MÊS 2</t>
  </si>
  <si>
    <t>MÊS 3</t>
  </si>
  <si>
    <t>MÊS 4</t>
  </si>
  <si>
    <t>MÊS 5</t>
  </si>
  <si>
    <t>MÊS 6</t>
  </si>
  <si>
    <r>
      <t>PRODUTO 1</t>
    </r>
    <r>
      <rPr>
        <sz val="10"/>
        <color theme="1"/>
        <rFont val="Arial"/>
        <family val="2"/>
      </rPr>
      <t xml:space="preserve"> – Instalação dos instrumentos de monitoramento hidrometeorológico</t>
    </r>
  </si>
  <si>
    <t>Pagamentos parciais</t>
  </si>
  <si>
    <t>Pagamentos acumulados</t>
  </si>
  <si>
    <r>
      <t>PRODUTO 3</t>
    </r>
    <r>
      <rPr>
        <sz val="10"/>
        <color theme="1"/>
        <rFont val="Arial"/>
        <family val="2"/>
      </rPr>
      <t xml:space="preserve"> – Projetos Individuais por Propriedade (Inclui: Passivos ambientais e custos de recuperação; Áreas potenciais para conservação de solo e custos para execução.)</t>
    </r>
  </si>
  <si>
    <r>
      <t>PRODUTO 4</t>
    </r>
    <r>
      <rPr>
        <sz val="10"/>
        <color theme="1"/>
        <rFont val="Arial"/>
        <family val="2"/>
      </rPr>
      <t xml:space="preserve"> – Relatório Final (Inclui Relatório de Monitoramento Hidrometeorológico)</t>
    </r>
  </si>
  <si>
    <t>Profissional de Campo 01</t>
  </si>
  <si>
    <t>Profissional de Campo 02</t>
  </si>
  <si>
    <r>
      <t>Com relação às despesas com diárias, foram consideradas as seguintes situações:
• Despesas da equipe para visita a campo para levantamentos necessários para a elaboração dos produtos;
• Foi considerada a média de dois profissionais da equipe em cada viagem;
Foi contabilizada uma diária por pessoa por dia, totalizando 150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diárias, conforme apresentado na sequência.</t>
    </r>
  </si>
  <si>
    <t>Fornecedor 6</t>
  </si>
  <si>
    <t>Terranálises Laboratório de Análises Ambientais</t>
  </si>
  <si>
    <t>CORONEL FABRICIANO</t>
  </si>
  <si>
    <t>GOVERNADOR VALADARES</t>
  </si>
  <si>
    <t>GUAXUPE</t>
  </si>
  <si>
    <t>OURO PRETO</t>
  </si>
  <si>
    <t>PARA DE MINAS</t>
  </si>
  <si>
    <t>PASSOS</t>
  </si>
  <si>
    <t>POUSO ALEGRE</t>
  </si>
  <si>
    <t>TIMOTEO</t>
  </si>
  <si>
    <t xml:space="preserve">https://preco.anp.gov.br/
</t>
  </si>
  <si>
    <t xml:space="preserve">Deslocamento local durante o período de elaboração de projeto (distância km) </t>
  </si>
  <si>
    <t>Parafuso zincado, sextavado, grau 5, com rosca inteira, diâmetro 1 1/2", comprimento 4"</t>
  </si>
  <si>
    <t>Caibro aparelhado 6,0 cm x 8,0 cm, em maçaranduba, angelim ou equivalente</t>
  </si>
  <si>
    <t>Aparelhos Medir</t>
  </si>
  <si>
    <t>Empório Rural</t>
  </si>
  <si>
    <t>SOLOTEST</t>
  </si>
  <si>
    <t>O deslocamento total necessário é estimado pela matriz de distâncias entre os municípios de Belo Horizonte/MG e Carmo do Cajuru/MG</t>
  </si>
  <si>
    <t>Carmo do Cajuru/MG</t>
  </si>
  <si>
    <t>Número estimado de viagens Belo Horizonte/MG - Carmo do Cajuru/MG</t>
  </si>
  <si>
    <t>Período: De 13/02/2022 a 19/02/2022</t>
  </si>
  <si>
    <t>FRUTAL</t>
  </si>
  <si>
    <t>ITABIRA</t>
  </si>
  <si>
    <t>ITUIUTABA</t>
  </si>
  <si>
    <t>LAVRAS</t>
  </si>
  <si>
    <t>PATOS DE MINAS</t>
  </si>
  <si>
    <t>SABARA</t>
  </si>
  <si>
    <t>Data de Emissão : 25/02/2022</t>
  </si>
  <si>
    <t>ANP  (Ref: 02/2022 / Acesso: 02/2022) 
(vide Memória 2)</t>
  </si>
  <si>
    <t>ANA (Ref: 02/2021 / Acesso: 02/2022)</t>
  </si>
  <si>
    <t>SUDECAP 54.40.04
(Ref: 12/2021 / Publicação: 09/02/2022
 Acesso: 02/2022)</t>
  </si>
  <si>
    <t>ORSE 4673
(Ref: 12/2021 / Acesso: 02/2022)</t>
  </si>
  <si>
    <t>SINAPI 20212
 (Ref: 01/2022 / Acesso: 02/2022)</t>
  </si>
  <si>
    <t>SINAPI 4332
 (Ref: 01/2022 / Acesso: 02/2022)</t>
  </si>
  <si>
    <t>SINAPI 4354 
 (Ref: 01/2022 / Acesso: 02/2022)</t>
  </si>
  <si>
    <t>SINAPI 7313
 (Ref: 01/2022 / Acesso: 02/2022)</t>
  </si>
  <si>
    <t>SINAPI 7304
 (Ref: 01/2022 / Acesso: 02/2022)</t>
  </si>
  <si>
    <t>SINAPI 4750
 (Ref: 01/2022 / Acesso: 02/2022)</t>
  </si>
  <si>
    <t>SINAPI 6111 
 (Ref: 01/2022 / Acesso: 02/2022)</t>
  </si>
  <si>
    <t>SINAPI 3990 
 (Ref: 01/2022 / Acesso: 02/2022)</t>
  </si>
  <si>
    <t>PLANILHA RESUMO - CONTRATAÇÃO DE CONSULTORIA PARA ELABORAÇÃO DE DIAGNÓSTICO E PROJETO DE CONSERVAÇÃO E PRODUÇÃO DE ÁGUA NA MICROBACIA DO RIBEIRÃO DO SAPÉ, MÉDIO RIO PARÁ, MUNICÍPIO DE CARMO DO CAJURU - MG - CONTRATO DE GESTÃO 001/IGAM/2016</t>
  </si>
  <si>
    <r>
      <t>PRODUTO 2</t>
    </r>
    <r>
      <rPr>
        <sz val="10"/>
        <color theme="1"/>
        <rFont val="Arial"/>
        <family val="2"/>
      </rPr>
      <t xml:space="preserve"> – Diagnóstico da Microbacia Hidrográfica do Ribeirão do Sapé (Inclui: Mapas Temáticos / Cadastro Georreferenciado Fundiário das Propriedades / Relatório de Caracterização dos solos)</t>
    </r>
  </si>
  <si>
    <t>Coordenador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</si>
</sst>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0.000"/>
    <numFmt numFmtId="166" formatCode="&quot;R$&quot;#,##0.00"/>
    <numFmt numFmtId="167" formatCode="&quot;R$&quot;\ #,##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Segoe UI Semibold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b/>
      <sz val="10.5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6094A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FBFB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4" fillId="0" borderId="0"/>
  </cellStyleXfs>
  <cellXfs count="229">
    <xf numFmtId="0" fontId="0" fillId="0" borderId="0" xfId="0"/>
    <xf numFmtId="0" fontId="2" fillId="0" borderId="0" xfId="0" applyFont="1"/>
    <xf numFmtId="0" fontId="0" fillId="4" borderId="0" xfId="0" applyFill="1"/>
    <xf numFmtId="0" fontId="4" fillId="0" borderId="0" xfId="0" applyFont="1"/>
    <xf numFmtId="0" fontId="4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3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5" fillId="0" borderId="3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12" fillId="9" borderId="2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2" fillId="0" borderId="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3" fillId="0" borderId="4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164" fontId="3" fillId="0" borderId="4" xfId="1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top" wrapText="1"/>
    </xf>
    <xf numFmtId="0" fontId="12" fillId="0" borderId="36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22" xfId="0" applyFont="1" applyBorder="1" applyAlignment="1">
      <alignment horizontal="center" vertical="top" wrapText="1"/>
    </xf>
    <xf numFmtId="0" fontId="12" fillId="0" borderId="30" xfId="0" applyFont="1" applyFill="1" applyBorder="1" applyAlignment="1">
      <alignment vertical="top" wrapText="1"/>
    </xf>
    <xf numFmtId="0" fontId="12" fillId="8" borderId="22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top" wrapText="1"/>
    </xf>
    <xf numFmtId="0" fontId="8" fillId="0" borderId="19" xfId="0" applyFont="1" applyBorder="1" applyAlignment="1"/>
    <xf numFmtId="0" fontId="8" fillId="0" borderId="20" xfId="0" applyFont="1" applyBorder="1" applyAlignment="1"/>
    <xf numFmtId="0" fontId="3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0" borderId="0" xfId="1" quotePrefix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2"/>
    </xf>
    <xf numFmtId="164" fontId="3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2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9" fontId="9" fillId="11" borderId="22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9" fontId="9" fillId="11" borderId="22" xfId="0" applyNumberFormat="1" applyFont="1" applyFill="1" applyBorder="1" applyAlignment="1">
      <alignment horizontal="center" vertical="center" wrapText="1"/>
    </xf>
    <xf numFmtId="9" fontId="9" fillId="0" borderId="22" xfId="0" applyNumberFormat="1" applyFont="1" applyBorder="1" applyAlignment="1">
      <alignment horizontal="center" vertical="center"/>
    </xf>
    <xf numFmtId="0" fontId="9" fillId="11" borderId="22" xfId="0" applyFont="1" applyFill="1" applyBorder="1" applyAlignment="1">
      <alignment horizontal="center" vertical="center"/>
    </xf>
    <xf numFmtId="0" fontId="16" fillId="11" borderId="22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0" borderId="0" xfId="4" applyAlignment="1">
      <alignment wrapText="1"/>
    </xf>
    <xf numFmtId="0" fontId="4" fillId="0" borderId="22" xfId="0" applyFont="1" applyBorder="1" applyAlignment="1">
      <alignment horizontal="center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left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6" xfId="0" applyFont="1" applyBorder="1"/>
    <xf numFmtId="0" fontId="3" fillId="0" borderId="10" xfId="0" applyFont="1" applyBorder="1"/>
    <xf numFmtId="0" fontId="8" fillId="0" borderId="9" xfId="0" applyFont="1" applyBorder="1" applyAlignment="1">
      <alignment horizontal="center" vertical="center"/>
    </xf>
    <xf numFmtId="0" fontId="3" fillId="0" borderId="0" xfId="0" applyFont="1" applyBorder="1"/>
    <xf numFmtId="0" fontId="8" fillId="0" borderId="17" xfId="0" applyFont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0" fillId="0" borderId="0" xfId="0" applyFont="1"/>
    <xf numFmtId="10" fontId="3" fillId="0" borderId="4" xfId="2" applyNumberFormat="1" applyFont="1" applyBorder="1" applyAlignment="1">
      <alignment horizontal="center" vertical="center"/>
    </xf>
    <xf numFmtId="164" fontId="3" fillId="0" borderId="0" xfId="0" applyNumberFormat="1" applyFont="1"/>
    <xf numFmtId="10" fontId="3" fillId="0" borderId="11" xfId="2" applyNumberFormat="1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7" fontId="3" fillId="0" borderId="0" xfId="0" applyNumberFormat="1" applyFont="1"/>
    <xf numFmtId="0" fontId="21" fillId="0" borderId="4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0" fontId="3" fillId="0" borderId="0" xfId="2" applyNumberFormat="1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/>
    </xf>
    <xf numFmtId="10" fontId="3" fillId="7" borderId="0" xfId="2" applyNumberFormat="1" applyFont="1" applyFill="1" applyBorder="1" applyAlignment="1">
      <alignment horizontal="center" vertical="center"/>
    </xf>
    <xf numFmtId="0" fontId="3" fillId="7" borderId="0" xfId="0" applyFont="1" applyFill="1"/>
    <xf numFmtId="0" fontId="22" fillId="0" borderId="22" xfId="0" applyFont="1" applyBorder="1" applyAlignment="1">
      <alignment horizontal="center" vertical="center" wrapText="1"/>
    </xf>
    <xf numFmtId="164" fontId="3" fillId="0" borderId="22" xfId="2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66" fontId="8" fillId="0" borderId="1" xfId="0" applyNumberFormat="1" applyFont="1" applyBorder="1" applyAlignment="1">
      <alignment horizontal="left" vertical="center" indent="5"/>
    </xf>
    <xf numFmtId="166" fontId="19" fillId="0" borderId="2" xfId="0" applyNumberFormat="1" applyFont="1" applyBorder="1" applyAlignment="1">
      <alignment vertical="center"/>
    </xf>
    <xf numFmtId="166" fontId="3" fillId="0" borderId="0" xfId="0" applyNumberFormat="1" applyFont="1"/>
    <xf numFmtId="0" fontId="7" fillId="0" borderId="0" xfId="0" applyFont="1"/>
    <xf numFmtId="0" fontId="7" fillId="4" borderId="0" xfId="0" applyFont="1" applyFill="1"/>
    <xf numFmtId="0" fontId="3" fillId="0" borderId="22" xfId="0" applyFont="1" applyBorder="1" applyAlignment="1">
      <alignment horizontal="left" vertical="center"/>
    </xf>
    <xf numFmtId="0" fontId="7" fillId="0" borderId="22" xfId="0" applyFont="1" applyBorder="1"/>
    <xf numFmtId="0" fontId="3" fillId="0" borderId="22" xfId="0" applyFont="1" applyBorder="1" applyAlignment="1">
      <alignment horizontal="center" vertical="center"/>
    </xf>
    <xf numFmtId="164" fontId="3" fillId="0" borderId="22" xfId="1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/>
    </xf>
    <xf numFmtId="164" fontId="8" fillId="3" borderId="22" xfId="0" applyNumberFormat="1" applyFont="1" applyFill="1" applyBorder="1" applyAlignment="1">
      <alignment horizontal="center"/>
    </xf>
    <xf numFmtId="0" fontId="7" fillId="0" borderId="0" xfId="0" applyFont="1" applyFill="1"/>
    <xf numFmtId="0" fontId="3" fillId="0" borderId="20" xfId="0" applyFont="1" applyBorder="1"/>
    <xf numFmtId="0" fontId="3" fillId="0" borderId="21" xfId="0" applyFont="1" applyBorder="1"/>
    <xf numFmtId="0" fontId="7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3" borderId="36" xfId="0" applyFont="1" applyFill="1" applyBorder="1" applyAlignment="1">
      <alignment horizontal="center"/>
    </xf>
    <xf numFmtId="164" fontId="8" fillId="3" borderId="36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5" fontId="3" fillId="0" borderId="4" xfId="2" applyNumberFormat="1" applyFont="1" applyBorder="1" applyAlignment="1">
      <alignment horizontal="center" vertical="center" wrapText="1"/>
    </xf>
    <xf numFmtId="165" fontId="3" fillId="0" borderId="11" xfId="2" applyNumberFormat="1" applyFont="1" applyBorder="1" applyAlignment="1">
      <alignment horizontal="center" vertical="center" wrapText="1"/>
    </xf>
    <xf numFmtId="0" fontId="3" fillId="7" borderId="0" xfId="0" applyFont="1" applyFill="1" applyAlignment="1">
      <alignment wrapText="1"/>
    </xf>
    <xf numFmtId="164" fontId="3" fillId="0" borderId="22" xfId="2" applyNumberFormat="1" applyFont="1" applyBorder="1" applyAlignment="1">
      <alignment horizontal="center" vertical="center" wrapText="1"/>
    </xf>
    <xf numFmtId="166" fontId="19" fillId="0" borderId="3" xfId="0" applyNumberFormat="1" applyFont="1" applyBorder="1" applyAlignment="1">
      <alignment vertical="center" wrapText="1"/>
    </xf>
    <xf numFmtId="0" fontId="3" fillId="0" borderId="0" xfId="0" quotePrefix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17" fillId="6" borderId="21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left" vertical="center"/>
    </xf>
    <xf numFmtId="0" fontId="18" fillId="3" borderId="16" xfId="0" applyFont="1" applyFill="1" applyBorder="1" applyAlignment="1">
      <alignment horizontal="left" vertical="center"/>
    </xf>
    <xf numFmtId="0" fontId="18" fillId="3" borderId="9" xfId="0" applyFont="1" applyFill="1" applyBorder="1" applyAlignment="1">
      <alignment horizontal="left" vertical="center"/>
    </xf>
    <xf numFmtId="0" fontId="19" fillId="2" borderId="35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164" fontId="3" fillId="2" borderId="35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18" fillId="3" borderId="5" xfId="0" applyFont="1" applyFill="1" applyBorder="1" applyAlignment="1">
      <alignment horizontal="left" vertical="center"/>
    </xf>
    <xf numFmtId="0" fontId="18" fillId="3" borderId="8" xfId="0" applyFont="1" applyFill="1" applyBorder="1" applyAlignment="1">
      <alignment horizontal="left" vertical="center"/>
    </xf>
    <xf numFmtId="0" fontId="18" fillId="3" borderId="6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 wrapText="1"/>
    </xf>
    <xf numFmtId="0" fontId="13" fillId="0" borderId="0" xfId="4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31" xfId="0" applyFont="1" applyBorder="1" applyAlignment="1">
      <alignment horizontal="justify" vertical="center" wrapText="1"/>
    </xf>
    <xf numFmtId="0" fontId="12" fillId="0" borderId="22" xfId="0" applyFont="1" applyBorder="1" applyAlignment="1">
      <alignment horizontal="center"/>
    </xf>
    <xf numFmtId="0" fontId="12" fillId="8" borderId="22" xfId="0" applyFont="1" applyFill="1" applyBorder="1" applyAlignment="1">
      <alignment horizontal="center"/>
    </xf>
    <xf numFmtId="0" fontId="12" fillId="9" borderId="19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12" fillId="8" borderId="19" xfId="0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18" fillId="10" borderId="0" xfId="0" applyFont="1" applyFill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</cellXfs>
  <cellStyles count="6">
    <cellStyle name="Hiperlink" xfId="4" builtinId="8"/>
    <cellStyle name="Moeda" xfId="1" builtinId="4"/>
    <cellStyle name="Normal" xfId="0" builtinId="0"/>
    <cellStyle name="Normal 14" xfId="5"/>
    <cellStyle name="Normal 2" xfId="3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130973</xdr:colOff>
      <xdr:row>1</xdr:row>
      <xdr:rowOff>166545</xdr:rowOff>
    </xdr:from>
    <xdr:to>
      <xdr:col>27</xdr:col>
      <xdr:colOff>525748</xdr:colOff>
      <xdr:row>18</xdr:row>
      <xdr:rowOff>71847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425" t="25915" r="18658" b="27635"/>
        <a:stretch/>
      </xdr:blipFill>
      <xdr:spPr>
        <a:xfrm>
          <a:off x="8604413" y="349425"/>
          <a:ext cx="8319575" cy="3315796"/>
        </a:xfrm>
        <a:prstGeom prst="rect">
          <a:avLst/>
        </a:prstGeom>
      </xdr:spPr>
    </xdr:pic>
    <xdr:clientData/>
  </xdr:twoCellAnchor>
  <xdr:twoCellAnchor editAs="oneCell">
    <xdr:from>
      <xdr:col>14</xdr:col>
      <xdr:colOff>174170</xdr:colOff>
      <xdr:row>24</xdr:row>
      <xdr:rowOff>152400</xdr:rowOff>
    </xdr:from>
    <xdr:to>
      <xdr:col>27</xdr:col>
      <xdr:colOff>504826</xdr:colOff>
      <xdr:row>36</xdr:row>
      <xdr:rowOff>832</xdr:rowOff>
    </xdr:to>
    <xdr:pic>
      <xdr:nvPicPr>
        <xdr:cNvPr id="5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75" r="1134" b="46938"/>
        <a:stretch>
          <a:fillRect/>
        </a:stretch>
      </xdr:blipFill>
      <xdr:spPr bwMode="auto">
        <a:xfrm>
          <a:off x="9013370" y="4963886"/>
          <a:ext cx="8255456" cy="2132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109438</xdr:colOff>
      <xdr:row>37</xdr:row>
      <xdr:rowOff>104955</xdr:rowOff>
    </xdr:from>
    <xdr:to>
      <xdr:col>26</xdr:col>
      <xdr:colOff>467578</xdr:colOff>
      <xdr:row>46</xdr:row>
      <xdr:rowOff>130620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9867" y="7507241"/>
          <a:ext cx="7063740" cy="2583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232615</xdr:colOff>
      <xdr:row>47</xdr:row>
      <xdr:rowOff>14730</xdr:rowOff>
    </xdr:from>
    <xdr:to>
      <xdr:col>24</xdr:col>
      <xdr:colOff>285955</xdr:colOff>
      <xdr:row>60</xdr:row>
      <xdr:rowOff>172893</xdr:rowOff>
    </xdr:to>
    <xdr:pic>
      <xdr:nvPicPr>
        <xdr:cNvPr id="12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2244" y="10160216"/>
          <a:ext cx="4320540" cy="2563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preco.anp.gov.br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2:K74"/>
  <sheetViews>
    <sheetView showGridLines="0" tabSelected="1" zoomScale="55" zoomScaleNormal="55" zoomScaleSheetLayoutView="90" workbookViewId="0">
      <selection activeCell="M22" sqref="M22"/>
    </sheetView>
  </sheetViews>
  <sheetFormatPr defaultColWidth="9.140625" defaultRowHeight="15" x14ac:dyDescent="0.25"/>
  <cols>
    <col min="1" max="1" width="3.85546875" style="80" customWidth="1"/>
    <col min="2" max="2" width="49.42578125" style="80" customWidth="1"/>
    <col min="3" max="3" width="14.28515625" style="80" customWidth="1"/>
    <col min="4" max="4" width="23.5703125" style="80" customWidth="1"/>
    <col min="5" max="5" width="22.5703125" style="80" customWidth="1"/>
    <col min="6" max="6" width="21.5703125" style="80" customWidth="1"/>
    <col min="7" max="7" width="32.42578125" style="81" bestFit="1" customWidth="1"/>
    <col min="8" max="8" width="3.85546875" style="80" customWidth="1"/>
    <col min="9" max="9" width="11" style="80" bestFit="1" customWidth="1"/>
    <col min="10" max="10" width="14.140625" style="80" hidden="1" customWidth="1"/>
    <col min="11" max="11" width="12.140625" style="80" bestFit="1" customWidth="1"/>
    <col min="12" max="12" width="9.140625" style="80" customWidth="1"/>
    <col min="13" max="13" width="10.42578125" style="80" customWidth="1"/>
    <col min="14" max="16384" width="9.140625" style="80"/>
  </cols>
  <sheetData>
    <row r="2" spans="1:7" ht="33" customHeight="1" x14ac:dyDescent="0.25">
      <c r="B2" s="150" t="s">
        <v>219</v>
      </c>
      <c r="C2" s="151"/>
      <c r="D2" s="151"/>
      <c r="E2" s="151"/>
      <c r="F2" s="151"/>
      <c r="G2" s="152"/>
    </row>
    <row r="3" spans="1:7" ht="4.5" customHeight="1" x14ac:dyDescent="0.3"/>
    <row r="4" spans="1:7" ht="24" customHeight="1" x14ac:dyDescent="0.25">
      <c r="B4" s="164" t="s">
        <v>4</v>
      </c>
      <c r="C4" s="165"/>
      <c r="D4" s="166"/>
      <c r="E4" s="166"/>
      <c r="F4" s="166"/>
      <c r="G4" s="167"/>
    </row>
    <row r="5" spans="1:7" s="81" customFormat="1" ht="45.95" customHeight="1" x14ac:dyDescent="0.25">
      <c r="B5" s="74" t="s">
        <v>0</v>
      </c>
      <c r="C5" s="74" t="s">
        <v>7</v>
      </c>
      <c r="D5" s="74" t="s">
        <v>8</v>
      </c>
      <c r="E5" s="75" t="s">
        <v>30</v>
      </c>
      <c r="F5" s="75" t="s">
        <v>29</v>
      </c>
      <c r="G5" s="75" t="s">
        <v>31</v>
      </c>
    </row>
    <row r="6" spans="1:7" ht="18.75" customHeight="1" x14ac:dyDescent="0.3">
      <c r="B6" s="82" t="s">
        <v>221</v>
      </c>
      <c r="C6" s="83">
        <v>300</v>
      </c>
      <c r="D6" s="6" t="s">
        <v>67</v>
      </c>
      <c r="E6" s="36">
        <v>69.42</v>
      </c>
      <c r="F6" s="36">
        <f t="shared" ref="F6:F9" si="0">C6*E6</f>
        <v>20826</v>
      </c>
      <c r="G6" s="93" t="s">
        <v>208</v>
      </c>
    </row>
    <row r="7" spans="1:7" ht="18.75" customHeight="1" x14ac:dyDescent="0.3">
      <c r="B7" s="82" t="s">
        <v>176</v>
      </c>
      <c r="C7" s="83">
        <v>600</v>
      </c>
      <c r="D7" s="6" t="s">
        <v>67</v>
      </c>
      <c r="E7" s="36">
        <v>40.56</v>
      </c>
      <c r="F7" s="36">
        <f t="shared" si="0"/>
        <v>24336</v>
      </c>
      <c r="G7" s="93" t="s">
        <v>208</v>
      </c>
    </row>
    <row r="8" spans="1:7" ht="18.75" customHeight="1" x14ac:dyDescent="0.3">
      <c r="B8" s="82" t="s">
        <v>177</v>
      </c>
      <c r="C8" s="83">
        <v>600</v>
      </c>
      <c r="D8" s="6" t="s">
        <v>67</v>
      </c>
      <c r="E8" s="36">
        <v>40.56</v>
      </c>
      <c r="F8" s="36">
        <f t="shared" si="0"/>
        <v>24336</v>
      </c>
      <c r="G8" s="93" t="s">
        <v>208</v>
      </c>
    </row>
    <row r="9" spans="1:7" ht="18.600000000000001" customHeight="1" x14ac:dyDescent="0.3">
      <c r="B9" s="84" t="s">
        <v>158</v>
      </c>
      <c r="C9" s="83">
        <v>300</v>
      </c>
      <c r="D9" s="6" t="s">
        <v>67</v>
      </c>
      <c r="E9" s="36">
        <v>40.56</v>
      </c>
      <c r="F9" s="36">
        <f t="shared" si="0"/>
        <v>12168</v>
      </c>
      <c r="G9" s="93" t="s">
        <v>208</v>
      </c>
    </row>
    <row r="10" spans="1:7" x14ac:dyDescent="0.3">
      <c r="B10" s="176" t="s">
        <v>2</v>
      </c>
      <c r="C10" s="177"/>
      <c r="D10" s="178"/>
      <c r="E10" s="179"/>
      <c r="F10" s="174">
        <f>SUM(F6:F9)</f>
        <v>81666</v>
      </c>
      <c r="G10" s="175"/>
    </row>
    <row r="11" spans="1:7" ht="4.5" customHeight="1" x14ac:dyDescent="0.3">
      <c r="B11" s="85"/>
      <c r="C11" s="85"/>
      <c r="D11" s="85"/>
      <c r="E11" s="85"/>
      <c r="F11" s="85"/>
      <c r="G11" s="135"/>
    </row>
    <row r="12" spans="1:7" ht="23.25" hidden="1" customHeight="1" x14ac:dyDescent="0.3">
      <c r="B12" s="156" t="s">
        <v>5</v>
      </c>
      <c r="C12" s="157"/>
      <c r="D12" s="157"/>
      <c r="E12" s="157"/>
      <c r="F12" s="157"/>
      <c r="G12" s="158"/>
    </row>
    <row r="13" spans="1:7" ht="18.75" hidden="1" customHeight="1" x14ac:dyDescent="0.3">
      <c r="A13" s="86"/>
      <c r="B13" s="7" t="s">
        <v>0</v>
      </c>
      <c r="C13" s="7" t="s">
        <v>7</v>
      </c>
      <c r="D13" s="7" t="s">
        <v>8</v>
      </c>
      <c r="E13" s="87" t="s">
        <v>30</v>
      </c>
      <c r="F13" s="87" t="s">
        <v>1</v>
      </c>
      <c r="G13" s="75" t="s">
        <v>31</v>
      </c>
    </row>
    <row r="14" spans="1:7" ht="18.75" hidden="1" customHeight="1" x14ac:dyDescent="0.3">
      <c r="A14" s="86"/>
      <c r="B14" s="82" t="s">
        <v>55</v>
      </c>
      <c r="C14" s="6"/>
      <c r="D14" s="6" t="s">
        <v>9</v>
      </c>
      <c r="E14" s="36">
        <f>13304.41</f>
        <v>13304.41</v>
      </c>
      <c r="F14" s="36">
        <f>C14*E14</f>
        <v>0</v>
      </c>
      <c r="G14" s="93" t="s">
        <v>79</v>
      </c>
    </row>
    <row r="15" spans="1:7" ht="18.75" hidden="1" customHeight="1" x14ac:dyDescent="0.3">
      <c r="A15" s="86"/>
      <c r="B15" s="82" t="s">
        <v>64</v>
      </c>
      <c r="C15" s="6"/>
      <c r="D15" s="6" t="s">
        <v>9</v>
      </c>
      <c r="E15" s="36">
        <f>13304.41</f>
        <v>13304.41</v>
      </c>
      <c r="F15" s="36">
        <f>C15*E15</f>
        <v>0</v>
      </c>
      <c r="G15" s="93" t="s">
        <v>79</v>
      </c>
    </row>
    <row r="16" spans="1:7" ht="18.75" hidden="1" customHeight="1" x14ac:dyDescent="0.3">
      <c r="A16" s="86"/>
      <c r="B16" s="82" t="s">
        <v>65</v>
      </c>
      <c r="C16" s="6"/>
      <c r="D16" s="6" t="s">
        <v>9</v>
      </c>
      <c r="E16" s="36">
        <f>10173.73</f>
        <v>10173.73</v>
      </c>
      <c r="F16" s="36">
        <f>C16*E16</f>
        <v>0</v>
      </c>
      <c r="G16" s="93" t="s">
        <v>79</v>
      </c>
    </row>
    <row r="17" spans="1:11" hidden="1" x14ac:dyDescent="0.3">
      <c r="B17" s="159" t="s">
        <v>3</v>
      </c>
      <c r="C17" s="160"/>
      <c r="D17" s="160"/>
      <c r="E17" s="161"/>
      <c r="F17" s="162">
        <f>SUM(F14:F16)</f>
        <v>0</v>
      </c>
      <c r="G17" s="163"/>
    </row>
    <row r="18" spans="1:11" ht="4.5" customHeight="1" x14ac:dyDescent="0.3">
      <c r="B18" s="88"/>
      <c r="C18" s="88"/>
      <c r="D18" s="88"/>
      <c r="E18" s="88"/>
      <c r="F18" s="88"/>
      <c r="G18" s="136"/>
    </row>
    <row r="19" spans="1:11" ht="17.45" x14ac:dyDescent="0.3">
      <c r="B19" s="164" t="s">
        <v>6</v>
      </c>
      <c r="C19" s="165"/>
      <c r="D19" s="166"/>
      <c r="E19" s="166"/>
      <c r="F19" s="166"/>
      <c r="G19" s="167"/>
    </row>
    <row r="20" spans="1:11" s="81" customFormat="1" ht="45.6" customHeight="1" x14ac:dyDescent="0.25">
      <c r="B20" s="89" t="s">
        <v>0</v>
      </c>
      <c r="C20" s="74" t="s">
        <v>7</v>
      </c>
      <c r="D20" s="74" t="s">
        <v>8</v>
      </c>
      <c r="E20" s="75" t="s">
        <v>30</v>
      </c>
      <c r="F20" s="75" t="s">
        <v>1</v>
      </c>
      <c r="G20" s="75" t="s">
        <v>31</v>
      </c>
    </row>
    <row r="21" spans="1:11" ht="30" x14ac:dyDescent="0.25">
      <c r="B21" s="35" t="s">
        <v>66</v>
      </c>
      <c r="C21" s="32">
        <f>'Memória 1'!J13</f>
        <v>150</v>
      </c>
      <c r="D21" s="32" t="s">
        <v>10</v>
      </c>
      <c r="E21" s="90">
        <v>253.5</v>
      </c>
      <c r="F21" s="91">
        <f t="shared" ref="F21:F34" si="1">C21*E21</f>
        <v>38025</v>
      </c>
      <c r="G21" s="92" t="s">
        <v>81</v>
      </c>
    </row>
    <row r="22" spans="1:11" ht="48" customHeight="1" x14ac:dyDescent="0.25">
      <c r="B22" s="55" t="s">
        <v>83</v>
      </c>
      <c r="C22" s="32">
        <v>2.5</v>
      </c>
      <c r="D22" s="32" t="s">
        <v>9</v>
      </c>
      <c r="E22" s="36">
        <v>3083.85</v>
      </c>
      <c r="F22" s="36">
        <f t="shared" si="1"/>
        <v>7709.625</v>
      </c>
      <c r="G22" s="93" t="s">
        <v>209</v>
      </c>
    </row>
    <row r="23" spans="1:11" ht="46.5" customHeight="1" x14ac:dyDescent="0.25">
      <c r="B23" s="56" t="s">
        <v>39</v>
      </c>
      <c r="C23" s="83">
        <f>'Memória 1'!H45</f>
        <v>210.22222222222226</v>
      </c>
      <c r="D23" s="32" t="s">
        <v>11</v>
      </c>
      <c r="E23" s="36">
        <f>'Memória 2'!F65</f>
        <v>7.1395999999999988</v>
      </c>
      <c r="F23" s="36">
        <f t="shared" si="1"/>
        <v>1500.9025777777779</v>
      </c>
      <c r="G23" s="49" t="s">
        <v>207</v>
      </c>
    </row>
    <row r="24" spans="1:11" ht="36.950000000000003" customHeight="1" x14ac:dyDescent="0.25">
      <c r="A24" s="94"/>
      <c r="B24" s="51" t="s">
        <v>146</v>
      </c>
      <c r="C24" s="50">
        <v>0.1</v>
      </c>
      <c r="D24" s="6" t="s">
        <v>147</v>
      </c>
      <c r="E24" s="36">
        <v>2460</v>
      </c>
      <c r="F24" s="36">
        <f t="shared" si="1"/>
        <v>246</v>
      </c>
      <c r="G24" s="49" t="s">
        <v>210</v>
      </c>
    </row>
    <row r="25" spans="1:11" ht="30.75" customHeight="1" x14ac:dyDescent="0.25">
      <c r="A25" s="94"/>
      <c r="B25" s="51" t="s">
        <v>161</v>
      </c>
      <c r="C25" s="50">
        <f>9*5</f>
        <v>45</v>
      </c>
      <c r="D25" s="6" t="s">
        <v>149</v>
      </c>
      <c r="E25" s="36">
        <f>'Memória 3_Cotações'!E10</f>
        <v>87</v>
      </c>
      <c r="F25" s="36">
        <f>C25*E25</f>
        <v>3915</v>
      </c>
      <c r="G25" s="49" t="s">
        <v>148</v>
      </c>
    </row>
    <row r="26" spans="1:11" ht="30.75" customHeight="1" x14ac:dyDescent="0.25">
      <c r="A26" s="94"/>
      <c r="B26" s="51" t="s">
        <v>162</v>
      </c>
      <c r="C26" s="50">
        <f>9*5</f>
        <v>45</v>
      </c>
      <c r="D26" s="6" t="s">
        <v>149</v>
      </c>
      <c r="E26" s="36">
        <f>'Memória 3_Cotações'!E18</f>
        <v>155</v>
      </c>
      <c r="F26" s="36">
        <f t="shared" si="1"/>
        <v>6975</v>
      </c>
      <c r="G26" s="49" t="s">
        <v>148</v>
      </c>
    </row>
    <row r="27" spans="1:11" ht="30.75" customHeight="1" x14ac:dyDescent="0.25">
      <c r="A27" s="94"/>
      <c r="B27" s="56" t="s">
        <v>85</v>
      </c>
      <c r="C27" s="8">
        <v>1</v>
      </c>
      <c r="D27" s="6" t="s">
        <v>82</v>
      </c>
      <c r="E27" s="36">
        <f>'Memória 3_Cotações'!E36</f>
        <v>57.510000000000005</v>
      </c>
      <c r="F27" s="36">
        <f t="shared" si="1"/>
        <v>57.510000000000005</v>
      </c>
      <c r="G27" s="49" t="s">
        <v>148</v>
      </c>
    </row>
    <row r="28" spans="1:11" ht="30.75" customHeight="1" x14ac:dyDescent="0.25">
      <c r="B28" s="51" t="s">
        <v>86</v>
      </c>
      <c r="C28" s="8">
        <v>4</v>
      </c>
      <c r="D28" s="6" t="s">
        <v>82</v>
      </c>
      <c r="E28" s="36">
        <f>'Memória 3_Cotações'!E27</f>
        <v>325.83333333333331</v>
      </c>
      <c r="F28" s="36">
        <f t="shared" si="1"/>
        <v>1303.3333333333333</v>
      </c>
      <c r="G28" s="49" t="s">
        <v>148</v>
      </c>
    </row>
    <row r="29" spans="1:11" ht="40.5" customHeight="1" x14ac:dyDescent="0.25">
      <c r="B29" s="51" t="s">
        <v>192</v>
      </c>
      <c r="C29" s="8">
        <f>0.75*4</f>
        <v>3</v>
      </c>
      <c r="D29" s="6" t="s">
        <v>150</v>
      </c>
      <c r="E29" s="36">
        <v>41.86</v>
      </c>
      <c r="F29" s="36">
        <f>C29*E29</f>
        <v>125.58</v>
      </c>
      <c r="G29" s="49" t="s">
        <v>211</v>
      </c>
    </row>
    <row r="30" spans="1:11" ht="30" x14ac:dyDescent="0.25">
      <c r="B30" s="51" t="s">
        <v>151</v>
      </c>
      <c r="C30" s="8">
        <v>10</v>
      </c>
      <c r="D30" s="6" t="s">
        <v>150</v>
      </c>
      <c r="E30" s="36">
        <v>42.11</v>
      </c>
      <c r="F30" s="36">
        <f t="shared" si="1"/>
        <v>421.1</v>
      </c>
      <c r="G30" s="49" t="s">
        <v>218</v>
      </c>
      <c r="K30" s="95"/>
    </row>
    <row r="31" spans="1:11" ht="36.950000000000003" customHeight="1" x14ac:dyDescent="0.25">
      <c r="B31" s="51" t="s">
        <v>152</v>
      </c>
      <c r="C31" s="8">
        <v>14</v>
      </c>
      <c r="D31" s="6" t="s">
        <v>82</v>
      </c>
      <c r="E31" s="36">
        <v>1.44</v>
      </c>
      <c r="F31" s="36">
        <f>C31*E31</f>
        <v>20.16</v>
      </c>
      <c r="G31" s="49" t="s">
        <v>212</v>
      </c>
    </row>
    <row r="32" spans="1:11" ht="36.950000000000003" customHeight="1" x14ac:dyDescent="0.25">
      <c r="B32" s="51" t="s">
        <v>191</v>
      </c>
      <c r="C32" s="8">
        <v>4</v>
      </c>
      <c r="D32" s="6" t="s">
        <v>82</v>
      </c>
      <c r="E32" s="36">
        <v>61.08</v>
      </c>
      <c r="F32" s="36">
        <f>C32*E32</f>
        <v>244.32</v>
      </c>
      <c r="G32" s="49" t="s">
        <v>213</v>
      </c>
    </row>
    <row r="33" spans="2:11" ht="36" customHeight="1" x14ac:dyDescent="0.25">
      <c r="B33" s="51" t="s">
        <v>153</v>
      </c>
      <c r="C33" s="8">
        <v>10</v>
      </c>
      <c r="D33" s="6" t="s">
        <v>155</v>
      </c>
      <c r="E33" s="36">
        <v>18.48</v>
      </c>
      <c r="F33" s="36">
        <f>C33*E33</f>
        <v>184.8</v>
      </c>
      <c r="G33" s="49" t="s">
        <v>214</v>
      </c>
    </row>
    <row r="34" spans="2:11" ht="30.75" customHeight="1" x14ac:dyDescent="0.25">
      <c r="B34" s="51" t="s">
        <v>154</v>
      </c>
      <c r="C34" s="8">
        <v>1</v>
      </c>
      <c r="D34" s="6" t="s">
        <v>155</v>
      </c>
      <c r="E34" s="36">
        <v>68.97</v>
      </c>
      <c r="F34" s="36">
        <f t="shared" si="1"/>
        <v>68.97</v>
      </c>
      <c r="G34" s="49" t="s">
        <v>215</v>
      </c>
      <c r="K34" s="95"/>
    </row>
    <row r="35" spans="2:11" ht="30.75" customHeight="1" x14ac:dyDescent="0.25">
      <c r="B35" s="51" t="s">
        <v>156</v>
      </c>
      <c r="C35" s="8">
        <v>8</v>
      </c>
      <c r="D35" s="6" t="s">
        <v>67</v>
      </c>
      <c r="E35" s="36">
        <v>17.920000000000002</v>
      </c>
      <c r="F35" s="36">
        <f>C35*E35</f>
        <v>143.36000000000001</v>
      </c>
      <c r="G35" s="49" t="s">
        <v>216</v>
      </c>
    </row>
    <row r="36" spans="2:11" ht="36.950000000000003" customHeight="1" x14ac:dyDescent="0.25">
      <c r="B36" s="51" t="s">
        <v>157</v>
      </c>
      <c r="C36" s="8">
        <v>8</v>
      </c>
      <c r="D36" s="6" t="s">
        <v>67</v>
      </c>
      <c r="E36" s="36">
        <v>11.85</v>
      </c>
      <c r="F36" s="36">
        <f>C36*E36</f>
        <v>94.8</v>
      </c>
      <c r="G36" s="49" t="s">
        <v>217</v>
      </c>
    </row>
    <row r="37" spans="2:11" ht="15.75" x14ac:dyDescent="0.25">
      <c r="B37" s="168" t="s">
        <v>3</v>
      </c>
      <c r="C37" s="169"/>
      <c r="D37" s="170"/>
      <c r="E37" s="171"/>
      <c r="F37" s="172">
        <f>SUM(F21:F28)</f>
        <v>59732.370911111117</v>
      </c>
      <c r="G37" s="173"/>
    </row>
    <row r="38" spans="2:11" ht="4.5" customHeight="1" x14ac:dyDescent="0.25">
      <c r="K38" s="95"/>
    </row>
    <row r="39" spans="2:11" ht="15" customHeight="1" x14ac:dyDescent="0.25">
      <c r="B39" s="153" t="s">
        <v>16</v>
      </c>
      <c r="C39" s="7" t="s">
        <v>20</v>
      </c>
      <c r="D39" s="96">
        <v>0.81789999999999996</v>
      </c>
      <c r="F39" s="97"/>
    </row>
    <row r="40" spans="2:11" ht="14.1" hidden="1" x14ac:dyDescent="0.3">
      <c r="B40" s="154"/>
      <c r="C40" s="7" t="s">
        <v>21</v>
      </c>
      <c r="D40" s="98">
        <v>0.49519999999999997</v>
      </c>
    </row>
    <row r="41" spans="2:11" x14ac:dyDescent="0.25">
      <c r="B41" s="154"/>
      <c r="C41" s="7" t="s">
        <v>32</v>
      </c>
      <c r="D41" s="96">
        <v>0.1729</v>
      </c>
    </row>
    <row r="42" spans="2:11" x14ac:dyDescent="0.25">
      <c r="B42" s="154"/>
      <c r="C42" s="7" t="s">
        <v>33</v>
      </c>
      <c r="D42" s="96">
        <v>8.7599999999999997E-2</v>
      </c>
      <c r="F42" s="99" t="s">
        <v>17</v>
      </c>
      <c r="G42" s="137">
        <f>(1+D39+D41)*G44</f>
        <v>2.3702179310344826</v>
      </c>
      <c r="J42" s="100">
        <f>D51*G42</f>
        <v>193566.21755586207</v>
      </c>
      <c r="K42" s="95"/>
    </row>
    <row r="43" spans="2:11" x14ac:dyDescent="0.25">
      <c r="B43" s="154"/>
      <c r="C43" s="101" t="s">
        <v>13</v>
      </c>
      <c r="D43" s="96">
        <v>6.4999999999999997E-3</v>
      </c>
      <c r="F43" s="99" t="s">
        <v>18</v>
      </c>
      <c r="G43" s="138">
        <f>(1+D40+D41)*G44</f>
        <v>1.9860159386973182</v>
      </c>
      <c r="J43" s="100">
        <f>D52*G43</f>
        <v>0</v>
      </c>
    </row>
    <row r="44" spans="2:11" x14ac:dyDescent="0.25">
      <c r="B44" s="154"/>
      <c r="C44" s="101" t="s">
        <v>14</v>
      </c>
      <c r="D44" s="96">
        <v>0.03</v>
      </c>
      <c r="F44" s="99" t="s">
        <v>19</v>
      </c>
      <c r="G44" s="137">
        <f>(1+D42)*(1+D46)</f>
        <v>1.1905856595511768</v>
      </c>
    </row>
    <row r="45" spans="2:11" x14ac:dyDescent="0.25">
      <c r="B45" s="154"/>
      <c r="C45" s="101" t="s">
        <v>15</v>
      </c>
      <c r="D45" s="96">
        <v>0.05</v>
      </c>
    </row>
    <row r="46" spans="2:11" x14ac:dyDescent="0.25">
      <c r="B46" s="155"/>
      <c r="C46" s="7" t="s">
        <v>12</v>
      </c>
      <c r="D46" s="96">
        <f>(D43+D44+D45)/(1-(D43+D44+D45))</f>
        <v>9.4690749863163656E-2</v>
      </c>
      <c r="K46" s="95"/>
    </row>
    <row r="47" spans="2:11" ht="4.5" customHeight="1" x14ac:dyDescent="0.25">
      <c r="B47" s="102"/>
      <c r="C47" s="103"/>
      <c r="D47" s="104"/>
    </row>
    <row r="48" spans="2:11" s="94" customFormat="1" ht="6" customHeight="1" x14ac:dyDescent="0.25">
      <c r="B48" s="105"/>
      <c r="C48" s="106"/>
      <c r="D48" s="107"/>
      <c r="E48" s="108"/>
      <c r="F48" s="108"/>
      <c r="G48" s="139"/>
    </row>
    <row r="49" spans="2:11" ht="16.5" customHeight="1" x14ac:dyDescent="0.25">
      <c r="B49" s="102"/>
      <c r="C49" s="103"/>
      <c r="D49" s="104"/>
    </row>
    <row r="50" spans="2:11" ht="16.5" customHeight="1" x14ac:dyDescent="0.25">
      <c r="B50" s="102"/>
      <c r="C50" s="144" t="s">
        <v>35</v>
      </c>
      <c r="D50" s="145"/>
      <c r="F50" s="146" t="s">
        <v>36</v>
      </c>
      <c r="G50" s="147"/>
    </row>
    <row r="51" spans="2:11" ht="46.7" customHeight="1" x14ac:dyDescent="0.25">
      <c r="B51" s="102"/>
      <c r="C51" s="109" t="s">
        <v>37</v>
      </c>
      <c r="D51" s="110">
        <f>F10</f>
        <v>81666</v>
      </c>
      <c r="F51" s="109" t="s">
        <v>34</v>
      </c>
      <c r="G51" s="140">
        <f>E55-(D51+D52+D53)</f>
        <v>123284.35086251167</v>
      </c>
    </row>
    <row r="52" spans="2:11" ht="26.45" hidden="1" customHeight="1" x14ac:dyDescent="0.3">
      <c r="B52" s="102"/>
      <c r="C52" s="109" t="s">
        <v>38</v>
      </c>
      <c r="D52" s="110">
        <f>F17</f>
        <v>0</v>
      </c>
    </row>
    <row r="53" spans="2:11" ht="42" customHeight="1" x14ac:dyDescent="0.25">
      <c r="B53" s="102"/>
      <c r="C53" s="109" t="s">
        <v>6</v>
      </c>
      <c r="D53" s="110">
        <f>F37</f>
        <v>59732.370911111117</v>
      </c>
      <c r="K53" s="97"/>
    </row>
    <row r="54" spans="2:11" ht="16.5" customHeight="1" thickBot="1" x14ac:dyDescent="0.3">
      <c r="B54" s="102"/>
      <c r="C54" s="111"/>
      <c r="D54" s="104"/>
    </row>
    <row r="55" spans="2:11" ht="28.5" customHeight="1" thickBot="1" x14ac:dyDescent="0.3">
      <c r="B55" s="112"/>
      <c r="C55" s="148" t="s">
        <v>22</v>
      </c>
      <c r="D55" s="149"/>
      <c r="E55" s="113">
        <f>(F10*G42)+(F17*G43)+(F37*G44)</f>
        <v>264682.72177362279</v>
      </c>
      <c r="F55" s="114"/>
      <c r="G55" s="141"/>
    </row>
    <row r="56" spans="2:11" ht="9.75" customHeight="1" x14ac:dyDescent="0.25"/>
    <row r="57" spans="2:11" s="94" customFormat="1" ht="5.25" customHeight="1" x14ac:dyDescent="0.25">
      <c r="B57" s="108"/>
      <c r="C57" s="108"/>
      <c r="D57" s="108"/>
      <c r="E57" s="108"/>
      <c r="F57" s="108"/>
      <c r="G57" s="139"/>
    </row>
    <row r="58" spans="2:11" ht="9.75" customHeight="1" x14ac:dyDescent="0.25"/>
    <row r="63" spans="2:11" x14ac:dyDescent="0.25">
      <c r="E63" s="115"/>
    </row>
    <row r="66" spans="2:7" x14ac:dyDescent="0.25">
      <c r="B66" s="57"/>
      <c r="C66" s="58"/>
      <c r="D66" s="58"/>
      <c r="E66" s="58"/>
      <c r="F66" s="59"/>
      <c r="G66" s="142"/>
    </row>
    <row r="67" spans="2:7" x14ac:dyDescent="0.25">
      <c r="B67" s="60"/>
      <c r="C67" s="58"/>
      <c r="D67" s="58"/>
      <c r="E67" s="61"/>
      <c r="F67" s="61"/>
      <c r="G67" s="143"/>
    </row>
    <row r="68" spans="2:7" x14ac:dyDescent="0.25">
      <c r="B68" s="62"/>
      <c r="C68" s="58"/>
      <c r="D68" s="58"/>
      <c r="E68" s="61"/>
      <c r="F68" s="61"/>
      <c r="G68" s="143"/>
    </row>
    <row r="69" spans="2:7" x14ac:dyDescent="0.25">
      <c r="B69" s="60"/>
      <c r="C69" s="58"/>
      <c r="D69" s="58"/>
      <c r="E69" s="61"/>
      <c r="F69" s="61"/>
      <c r="G69" s="143"/>
    </row>
    <row r="70" spans="2:7" x14ac:dyDescent="0.25">
      <c r="B70" s="60"/>
      <c r="C70" s="58"/>
      <c r="D70" s="58"/>
      <c r="E70" s="61"/>
      <c r="F70" s="61"/>
      <c r="G70" s="143"/>
    </row>
    <row r="71" spans="2:7" x14ac:dyDescent="0.25">
      <c r="B71" s="60"/>
      <c r="C71" s="58"/>
      <c r="D71" s="58"/>
      <c r="E71" s="61"/>
      <c r="F71" s="61"/>
      <c r="G71" s="143"/>
    </row>
    <row r="72" spans="2:7" x14ac:dyDescent="0.25">
      <c r="B72" s="88"/>
      <c r="C72" s="88"/>
      <c r="D72" s="88"/>
      <c r="E72" s="88"/>
      <c r="F72" s="88"/>
      <c r="G72" s="136"/>
    </row>
    <row r="73" spans="2:7" x14ac:dyDescent="0.25">
      <c r="B73" s="88"/>
      <c r="C73" s="88"/>
      <c r="D73" s="88"/>
      <c r="E73" s="88"/>
      <c r="F73" s="88"/>
      <c r="G73" s="136"/>
    </row>
    <row r="74" spans="2:7" x14ac:dyDescent="0.25">
      <c r="B74" s="88"/>
      <c r="C74" s="88"/>
      <c r="D74" s="88"/>
      <c r="E74" s="88"/>
      <c r="F74" s="88"/>
      <c r="G74" s="136"/>
    </row>
  </sheetData>
  <mergeCells count="14">
    <mergeCell ref="C50:D50"/>
    <mergeCell ref="F50:G50"/>
    <mergeCell ref="C55:D55"/>
    <mergeCell ref="B2:G2"/>
    <mergeCell ref="B39:B46"/>
    <mergeCell ref="B12:G12"/>
    <mergeCell ref="B17:E17"/>
    <mergeCell ref="F17:G17"/>
    <mergeCell ref="B19:G19"/>
    <mergeCell ref="B37:E37"/>
    <mergeCell ref="F37:G37"/>
    <mergeCell ref="B4:G4"/>
    <mergeCell ref="F10:G10"/>
    <mergeCell ref="B10:E10"/>
  </mergeCells>
  <pageMargins left="0.51181102362204722" right="0.51181102362204722" top="0.78740157480314965" bottom="0.78740157480314965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4"/>
  <sheetViews>
    <sheetView showGridLines="0" view="pageBreakPreview" topLeftCell="A34" zoomScale="55" zoomScaleNormal="100" zoomScaleSheetLayoutView="55" workbookViewId="0">
      <selection activeCell="AF41" sqref="AF41"/>
    </sheetView>
  </sheetViews>
  <sheetFormatPr defaultRowHeight="15" x14ac:dyDescent="0.25"/>
  <cols>
    <col min="4" max="4" width="9.140625" customWidth="1"/>
    <col min="6" max="6" width="15.5703125" customWidth="1"/>
    <col min="7" max="7" width="12.85546875" customWidth="1"/>
    <col min="8" max="8" width="11.140625" customWidth="1"/>
    <col min="9" max="9" width="10.42578125" customWidth="1"/>
    <col min="10" max="10" width="10.85546875" customWidth="1"/>
    <col min="11" max="11" width="4.85546875" customWidth="1"/>
    <col min="12" max="12" width="5.140625" customWidth="1"/>
    <col min="14" max="14" width="4.140625" style="2" customWidth="1"/>
    <col min="29" max="29" width="4.140625" style="2" customWidth="1"/>
  </cols>
  <sheetData>
    <row r="1" spans="1:47" x14ac:dyDescent="0.25">
      <c r="AD1" s="185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</row>
    <row r="2" spans="1:47" x14ac:dyDescent="0.25">
      <c r="B2" s="190" t="s">
        <v>28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</row>
    <row r="3" spans="1:47" ht="12" customHeight="1" x14ac:dyDescent="0.25">
      <c r="A3" s="20"/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1:47" ht="15" customHeight="1" x14ac:dyDescent="0.25">
      <c r="A4" s="10" t="s">
        <v>52</v>
      </c>
      <c r="B4" s="199" t="s">
        <v>178</v>
      </c>
      <c r="C4" s="200"/>
      <c r="D4" s="200"/>
      <c r="E4" s="200"/>
      <c r="F4" s="200"/>
      <c r="G4" s="200"/>
      <c r="H4" s="200"/>
      <c r="I4" s="200"/>
      <c r="J4" s="200"/>
      <c r="K4" s="200"/>
      <c r="L4" s="201"/>
    </row>
    <row r="5" spans="1:47" x14ac:dyDescent="0.25">
      <c r="B5" s="199"/>
      <c r="C5" s="200"/>
      <c r="D5" s="200"/>
      <c r="E5" s="200"/>
      <c r="F5" s="200"/>
      <c r="G5" s="200"/>
      <c r="H5" s="200"/>
      <c r="I5" s="200"/>
      <c r="J5" s="200"/>
      <c r="K5" s="200"/>
      <c r="L5" s="201"/>
    </row>
    <row r="6" spans="1:47" x14ac:dyDescent="0.25">
      <c r="B6" s="199"/>
      <c r="C6" s="200"/>
      <c r="D6" s="200"/>
      <c r="E6" s="200"/>
      <c r="F6" s="200"/>
      <c r="G6" s="200"/>
      <c r="H6" s="200"/>
      <c r="I6" s="200"/>
      <c r="J6" s="200"/>
      <c r="K6" s="200"/>
      <c r="L6" s="201"/>
    </row>
    <row r="7" spans="1:47" x14ac:dyDescent="0.25">
      <c r="B7" s="199"/>
      <c r="C7" s="200"/>
      <c r="D7" s="200"/>
      <c r="E7" s="200"/>
      <c r="F7" s="200"/>
      <c r="G7" s="200"/>
      <c r="H7" s="200"/>
      <c r="I7" s="200"/>
      <c r="J7" s="200"/>
      <c r="K7" s="200"/>
      <c r="L7" s="201"/>
    </row>
    <row r="8" spans="1:47" x14ac:dyDescent="0.25">
      <c r="B8" s="199"/>
      <c r="C8" s="200"/>
      <c r="D8" s="200"/>
      <c r="E8" s="200"/>
      <c r="F8" s="200"/>
      <c r="G8" s="200"/>
      <c r="H8" s="200"/>
      <c r="I8" s="200"/>
      <c r="J8" s="200"/>
      <c r="K8" s="200"/>
      <c r="L8" s="201"/>
    </row>
    <row r="9" spans="1:47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47" x14ac:dyDescent="0.25">
      <c r="B10" s="10"/>
      <c r="C10" s="208" t="s">
        <v>63</v>
      </c>
      <c r="D10" s="209"/>
      <c r="E10" s="209"/>
      <c r="F10" s="209"/>
      <c r="G10" s="209"/>
      <c r="H10" s="209"/>
      <c r="I10" s="209"/>
      <c r="J10" s="210"/>
      <c r="K10" s="11"/>
      <c r="L10" s="12"/>
    </row>
    <row r="11" spans="1:47" ht="38.450000000000003" customHeight="1" x14ac:dyDescent="0.25">
      <c r="B11" s="10"/>
      <c r="C11" s="204" t="s">
        <v>43</v>
      </c>
      <c r="D11" s="205"/>
      <c r="E11" s="206"/>
      <c r="F11" s="19" t="s">
        <v>44</v>
      </c>
      <c r="G11" s="33" t="s">
        <v>40</v>
      </c>
      <c r="H11" s="33" t="s">
        <v>41</v>
      </c>
      <c r="I11" s="19" t="s">
        <v>47</v>
      </c>
      <c r="J11" s="19" t="s">
        <v>42</v>
      </c>
      <c r="K11" s="11"/>
      <c r="L11" s="12"/>
    </row>
    <row r="12" spans="1:47" ht="14.45" x14ac:dyDescent="0.35">
      <c r="B12" s="10"/>
      <c r="C12" s="207" t="s">
        <v>144</v>
      </c>
      <c r="D12" s="207"/>
      <c r="E12" s="207"/>
      <c r="F12" s="34">
        <v>2</v>
      </c>
      <c r="G12" s="34">
        <v>75</v>
      </c>
      <c r="H12" s="34" t="s">
        <v>45</v>
      </c>
      <c r="I12" s="34">
        <v>1</v>
      </c>
      <c r="J12" s="34">
        <f>F12*G12*I12</f>
        <v>150</v>
      </c>
      <c r="K12" s="11"/>
      <c r="L12" s="12"/>
    </row>
    <row r="13" spans="1:47" ht="14.45" x14ac:dyDescent="0.35">
      <c r="B13" s="10"/>
      <c r="C13" s="202" t="s">
        <v>46</v>
      </c>
      <c r="D13" s="202"/>
      <c r="E13" s="202"/>
      <c r="F13" s="202"/>
      <c r="G13" s="202"/>
      <c r="H13" s="202"/>
      <c r="I13" s="202"/>
      <c r="J13" s="38">
        <f>SUM(J12:J12)</f>
        <v>150</v>
      </c>
      <c r="K13" s="11"/>
      <c r="L13" s="12"/>
    </row>
    <row r="14" spans="1:47" ht="14.45" x14ac:dyDescent="0.35">
      <c r="B14" s="10"/>
      <c r="C14" s="11"/>
      <c r="D14" s="24"/>
      <c r="E14" s="24"/>
      <c r="F14" s="24"/>
      <c r="G14" s="24"/>
      <c r="H14" s="24"/>
      <c r="I14" s="24"/>
      <c r="J14" s="24"/>
      <c r="K14" s="11"/>
      <c r="L14" s="12"/>
    </row>
    <row r="15" spans="1:47" ht="14.45" x14ac:dyDescent="0.35">
      <c r="B15" s="10"/>
      <c r="C15" s="11"/>
      <c r="D15" s="24"/>
      <c r="E15" s="24"/>
      <c r="F15" s="24"/>
      <c r="G15" s="24"/>
      <c r="H15" s="24"/>
      <c r="I15" s="24"/>
      <c r="J15" s="24"/>
      <c r="K15" s="11"/>
      <c r="L15" s="12"/>
    </row>
    <row r="16" spans="1:47" x14ac:dyDescent="0.25">
      <c r="B16" s="191" t="s">
        <v>69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3"/>
    </row>
    <row r="17" spans="2:12" x14ac:dyDescent="0.25">
      <c r="B17" s="191"/>
      <c r="C17" s="192"/>
      <c r="D17" s="192"/>
      <c r="E17" s="192"/>
      <c r="F17" s="192"/>
      <c r="G17" s="192"/>
      <c r="H17" s="192"/>
      <c r="I17" s="192"/>
      <c r="J17" s="192"/>
      <c r="K17" s="192"/>
      <c r="L17" s="193"/>
    </row>
    <row r="18" spans="2:12" x14ac:dyDescent="0.25">
      <c r="B18" s="10"/>
      <c r="C18" s="11"/>
      <c r="D18" s="203" t="s">
        <v>53</v>
      </c>
      <c r="E18" s="203"/>
      <c r="F18" s="203"/>
      <c r="G18" s="203"/>
      <c r="H18" s="203"/>
      <c r="I18" s="203"/>
      <c r="J18" s="203"/>
      <c r="K18" s="11"/>
      <c r="L18" s="12"/>
    </row>
    <row r="19" spans="2:12" x14ac:dyDescent="0.25">
      <c r="B19" s="10"/>
      <c r="C19" s="11"/>
      <c r="D19" s="211" t="s">
        <v>54</v>
      </c>
      <c r="E19" s="211"/>
      <c r="F19" s="211"/>
      <c r="G19" s="204" t="s">
        <v>84</v>
      </c>
      <c r="H19" s="205"/>
      <c r="I19" s="205"/>
      <c r="J19" s="206"/>
      <c r="K19" s="11"/>
      <c r="L19" s="12"/>
    </row>
    <row r="20" spans="2:12" ht="14.45" x14ac:dyDescent="0.35">
      <c r="B20" s="27"/>
      <c r="C20" s="20"/>
      <c r="D20" s="180">
        <v>1</v>
      </c>
      <c r="E20" s="181"/>
      <c r="F20" s="182"/>
      <c r="G20" s="180">
        <v>75</v>
      </c>
      <c r="H20" s="181"/>
      <c r="I20" s="181"/>
      <c r="J20" s="182"/>
      <c r="K20" s="20"/>
      <c r="L20" s="28"/>
    </row>
    <row r="21" spans="2:12" ht="14.45" x14ac:dyDescent="0.35">
      <c r="B21" s="27"/>
      <c r="C21" s="20"/>
      <c r="D21" s="26"/>
      <c r="E21" s="26"/>
      <c r="F21" s="26"/>
      <c r="G21" s="20"/>
      <c r="H21" s="20"/>
      <c r="I21" s="20"/>
      <c r="J21" s="20"/>
      <c r="K21" s="20"/>
      <c r="L21" s="28"/>
    </row>
    <row r="22" spans="2:12" ht="14.45" x14ac:dyDescent="0.35">
      <c r="B22" s="27"/>
      <c r="C22" s="20"/>
      <c r="D22" s="26"/>
      <c r="E22" s="26"/>
      <c r="F22" s="26"/>
      <c r="G22" s="20"/>
      <c r="H22" s="20"/>
      <c r="I22" s="20"/>
      <c r="J22" s="20"/>
      <c r="K22" s="20"/>
      <c r="L22" s="28"/>
    </row>
    <row r="23" spans="2:12" ht="14.45" x14ac:dyDescent="0.35">
      <c r="B23" s="27"/>
      <c r="C23" s="20"/>
      <c r="D23" s="26"/>
      <c r="E23" s="26"/>
      <c r="F23" s="26"/>
      <c r="G23" s="20"/>
      <c r="H23" s="20"/>
      <c r="I23" s="20"/>
      <c r="J23" s="20"/>
      <c r="K23" s="20"/>
      <c r="L23" s="28"/>
    </row>
    <row r="24" spans="2:12" ht="14.45" x14ac:dyDescent="0.35">
      <c r="B24" s="27"/>
      <c r="C24" s="20"/>
      <c r="D24" s="26"/>
      <c r="E24" s="26"/>
      <c r="F24" s="26"/>
      <c r="G24" s="20"/>
      <c r="H24" s="20"/>
      <c r="I24" s="20"/>
      <c r="J24" s="20"/>
      <c r="K24" s="20"/>
      <c r="L24" s="28"/>
    </row>
    <row r="25" spans="2:12" ht="14.45" x14ac:dyDescent="0.35">
      <c r="B25" s="29"/>
      <c r="C25" s="30"/>
      <c r="D25" s="25"/>
      <c r="E25" s="25"/>
      <c r="F25" s="25"/>
      <c r="G25" s="30"/>
      <c r="H25" s="30"/>
      <c r="I25" s="30"/>
      <c r="J25" s="30"/>
      <c r="K25" s="30"/>
      <c r="L25" s="31"/>
    </row>
    <row r="26" spans="2:12" ht="14.45" x14ac:dyDescent="0.35">
      <c r="D26" s="25"/>
      <c r="E26" s="25"/>
      <c r="F26" s="9"/>
    </row>
    <row r="27" spans="2:12" x14ac:dyDescent="0.25">
      <c r="B27" s="190" t="s">
        <v>27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</row>
    <row r="28" spans="2:12" ht="6.75" customHeight="1" x14ac:dyDescent="0.35"/>
    <row r="29" spans="2:12" ht="15" customHeight="1" x14ac:dyDescent="0.25">
      <c r="B29" s="195" t="s">
        <v>196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96"/>
    </row>
    <row r="30" spans="2:12" x14ac:dyDescent="0.25">
      <c r="B30" s="197"/>
      <c r="C30" s="183"/>
      <c r="D30" s="183"/>
      <c r="E30" s="183"/>
      <c r="F30" s="183"/>
      <c r="G30" s="183"/>
      <c r="H30" s="183"/>
      <c r="I30" s="183"/>
      <c r="J30" s="183"/>
      <c r="K30" s="183"/>
      <c r="L30" s="198"/>
    </row>
    <row r="31" spans="2:12" ht="14.45" x14ac:dyDescent="0.35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5"/>
    </row>
    <row r="32" spans="2:12" ht="14.45" x14ac:dyDescent="0.35">
      <c r="B32" s="13"/>
      <c r="C32" s="14"/>
      <c r="D32" s="14"/>
      <c r="E32" s="194" t="s">
        <v>61</v>
      </c>
      <c r="F32" s="194"/>
      <c r="G32" s="194"/>
      <c r="H32" s="194"/>
      <c r="I32" s="194"/>
      <c r="J32" s="41"/>
      <c r="K32" s="14"/>
      <c r="L32" s="15"/>
    </row>
    <row r="33" spans="2:13" ht="24.75" customHeight="1" x14ac:dyDescent="0.25">
      <c r="B33" s="13"/>
      <c r="C33" s="14"/>
      <c r="D33" s="14"/>
      <c r="E33" s="212" t="s">
        <v>57</v>
      </c>
      <c r="F33" s="212"/>
      <c r="G33" s="212" t="s">
        <v>58</v>
      </c>
      <c r="H33" s="212"/>
      <c r="I33" s="42" t="s">
        <v>59</v>
      </c>
      <c r="J33" s="41"/>
      <c r="K33" s="14"/>
      <c r="L33" s="15"/>
    </row>
    <row r="34" spans="2:13" ht="14.45" x14ac:dyDescent="0.35">
      <c r="B34" s="13"/>
      <c r="C34" s="43"/>
      <c r="D34" s="43"/>
      <c r="E34" s="188" t="s">
        <v>145</v>
      </c>
      <c r="F34" s="188"/>
      <c r="G34" s="188" t="s">
        <v>197</v>
      </c>
      <c r="H34" s="188"/>
      <c r="I34" s="52">
        <v>115</v>
      </c>
      <c r="J34" s="37"/>
      <c r="K34" s="14"/>
      <c r="L34" s="15"/>
    </row>
    <row r="35" spans="2:13" x14ac:dyDescent="0.25">
      <c r="B35" s="13"/>
      <c r="C35" s="43"/>
      <c r="D35" s="43"/>
      <c r="E35" s="188" t="s">
        <v>60</v>
      </c>
      <c r="F35" s="188"/>
      <c r="G35" s="188"/>
      <c r="H35" s="188"/>
      <c r="I35" s="40">
        <f>SUM(I34:I34)</f>
        <v>115</v>
      </c>
      <c r="J35" s="37"/>
      <c r="K35" s="14"/>
      <c r="L35" s="15"/>
    </row>
    <row r="36" spans="2:13" ht="14.45" x14ac:dyDescent="0.35">
      <c r="B36" s="13"/>
      <c r="C36" s="43"/>
      <c r="D36" s="43"/>
      <c r="E36" s="189"/>
      <c r="F36" s="189"/>
      <c r="G36" s="187"/>
      <c r="H36" s="187"/>
      <c r="I36" s="187"/>
      <c r="J36" s="183"/>
      <c r="K36" s="14"/>
      <c r="L36" s="15"/>
    </row>
    <row r="37" spans="2:13" ht="26.25" customHeight="1" x14ac:dyDescent="0.25">
      <c r="B37" s="13"/>
      <c r="C37" s="43"/>
      <c r="D37" s="43"/>
      <c r="E37" s="194" t="s">
        <v>51</v>
      </c>
      <c r="F37" s="194"/>
      <c r="G37" s="194"/>
      <c r="H37" s="194"/>
      <c r="I37" s="14"/>
      <c r="J37" s="14"/>
      <c r="K37" s="14"/>
      <c r="L37" s="15"/>
    </row>
    <row r="38" spans="2:13" x14ac:dyDescent="0.25">
      <c r="B38" s="13"/>
      <c r="C38" s="14"/>
      <c r="D38" s="14"/>
      <c r="E38" s="194"/>
      <c r="F38" s="194"/>
      <c r="G38" s="194"/>
      <c r="H38" s="194"/>
      <c r="I38" s="14"/>
      <c r="J38" s="14"/>
      <c r="K38" s="14"/>
      <c r="L38" s="15"/>
    </row>
    <row r="39" spans="2:13" ht="24.75" customHeight="1" x14ac:dyDescent="0.25">
      <c r="B39" s="13"/>
      <c r="C39" s="14"/>
      <c r="D39" s="14"/>
      <c r="E39" s="184" t="s">
        <v>198</v>
      </c>
      <c r="F39" s="184"/>
      <c r="G39" s="184"/>
      <c r="H39" s="44">
        <v>6</v>
      </c>
      <c r="I39" s="14"/>
      <c r="J39" s="14"/>
      <c r="K39" s="14"/>
      <c r="L39" s="15"/>
    </row>
    <row r="40" spans="2:13" ht="24.75" customHeight="1" x14ac:dyDescent="0.25">
      <c r="B40" s="13"/>
      <c r="C40" s="14"/>
      <c r="D40" s="14"/>
      <c r="E40" s="184" t="s">
        <v>190</v>
      </c>
      <c r="F40" s="184"/>
      <c r="G40" s="184"/>
      <c r="H40" s="45">
        <f>200*H39</f>
        <v>1200</v>
      </c>
      <c r="I40" s="14"/>
      <c r="J40" s="14"/>
      <c r="K40" s="14"/>
      <c r="L40" s="14"/>
    </row>
    <row r="41" spans="2:13" ht="33.75" customHeight="1" x14ac:dyDescent="0.25">
      <c r="B41" s="13"/>
      <c r="C41" s="14"/>
      <c r="D41" s="14"/>
      <c r="E41" s="184" t="s">
        <v>68</v>
      </c>
      <c r="F41" s="184"/>
      <c r="G41" s="184"/>
      <c r="H41" s="45">
        <f>I35*H39*2</f>
        <v>1380</v>
      </c>
      <c r="I41" s="14"/>
      <c r="J41" s="43"/>
      <c r="K41" s="43"/>
      <c r="L41" s="43"/>
      <c r="M41" s="1"/>
    </row>
    <row r="42" spans="2:13" ht="18" customHeight="1" x14ac:dyDescent="0.25">
      <c r="B42" s="13"/>
      <c r="C42" s="14"/>
      <c r="D42" s="14"/>
      <c r="E42" s="184" t="s">
        <v>48</v>
      </c>
      <c r="F42" s="184"/>
      <c r="G42" s="184"/>
      <c r="H42" s="44">
        <v>1</v>
      </c>
      <c r="I42" s="43"/>
      <c r="J42" s="43"/>
      <c r="K42" s="43"/>
      <c r="L42" s="43"/>
      <c r="M42" s="1"/>
    </row>
    <row r="43" spans="2:13" ht="24" customHeight="1" x14ac:dyDescent="0.25">
      <c r="B43" s="13"/>
      <c r="C43" s="43"/>
      <c r="D43" s="43"/>
      <c r="E43" s="213" t="s">
        <v>56</v>
      </c>
      <c r="F43" s="213"/>
      <c r="G43" s="213"/>
      <c r="H43" s="46">
        <f>(H40+H41)*1.1</f>
        <v>2838.0000000000005</v>
      </c>
      <c r="I43" s="43"/>
      <c r="J43" s="43"/>
      <c r="K43" s="43"/>
      <c r="L43" s="43"/>
      <c r="M43" s="1"/>
    </row>
    <row r="44" spans="2:13" ht="23.25" customHeight="1" x14ac:dyDescent="0.25">
      <c r="B44" s="13"/>
      <c r="C44" s="43"/>
      <c r="D44" s="43"/>
      <c r="E44" s="213" t="s">
        <v>49</v>
      </c>
      <c r="F44" s="213"/>
      <c r="G44" s="213"/>
      <c r="H44" s="46">
        <v>13.5</v>
      </c>
      <c r="I44" s="43"/>
      <c r="J44" s="43"/>
      <c r="K44" s="14"/>
      <c r="L44" s="15"/>
    </row>
    <row r="45" spans="2:13" ht="24" customHeight="1" x14ac:dyDescent="0.25">
      <c r="B45" s="13"/>
      <c r="C45" s="183"/>
      <c r="D45" s="183"/>
      <c r="E45" s="213" t="s">
        <v>50</v>
      </c>
      <c r="F45" s="213"/>
      <c r="G45" s="213"/>
      <c r="H45" s="47">
        <f>H43/H44</f>
        <v>210.22222222222226</v>
      </c>
      <c r="I45" s="43"/>
      <c r="J45" s="43"/>
      <c r="K45" s="14"/>
      <c r="L45" s="15"/>
    </row>
    <row r="46" spans="2:13" ht="14.45" x14ac:dyDescent="0.35">
      <c r="B46" s="13"/>
      <c r="C46" s="183"/>
      <c r="D46" s="183"/>
      <c r="K46" s="14"/>
      <c r="L46" s="15"/>
    </row>
    <row r="47" spans="2:13" ht="14.45" x14ac:dyDescent="0.35">
      <c r="B47" s="13"/>
      <c r="C47" s="183"/>
      <c r="D47" s="183"/>
      <c r="K47" s="14"/>
      <c r="L47" s="15"/>
    </row>
    <row r="48" spans="2:13" ht="14.45" x14ac:dyDescent="0.35">
      <c r="B48" s="13"/>
      <c r="C48" s="183"/>
      <c r="D48" s="183"/>
      <c r="K48" s="14"/>
      <c r="L48" s="15"/>
    </row>
    <row r="49" spans="2:12" ht="14.45" x14ac:dyDescent="0.3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5"/>
    </row>
    <row r="50" spans="2:12" ht="14.45" x14ac:dyDescent="0.35">
      <c r="B50" s="13"/>
      <c r="C50" s="14"/>
      <c r="D50" s="14" t="s">
        <v>62</v>
      </c>
      <c r="E50" s="14"/>
      <c r="F50" s="14"/>
      <c r="G50" s="14"/>
      <c r="H50" s="14"/>
      <c r="I50" s="14"/>
      <c r="J50" s="14"/>
      <c r="K50" s="14"/>
      <c r="L50" s="15"/>
    </row>
    <row r="51" spans="2:12" ht="14.45" x14ac:dyDescent="0.35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5"/>
    </row>
    <row r="52" spans="2:12" ht="14.45" x14ac:dyDescent="0.35">
      <c r="B52" s="13"/>
      <c r="C52" s="14"/>
      <c r="D52" s="14"/>
      <c r="I52" s="14"/>
      <c r="J52" s="14"/>
      <c r="K52" s="14"/>
      <c r="L52" s="15"/>
    </row>
    <row r="53" spans="2:12" ht="14.45" x14ac:dyDescent="0.35">
      <c r="B53" s="13"/>
      <c r="C53" s="14"/>
      <c r="D53" s="14"/>
      <c r="I53" s="14"/>
      <c r="J53" s="14"/>
      <c r="K53" s="14"/>
      <c r="L53" s="15"/>
    </row>
    <row r="54" spans="2:12" ht="14.45" x14ac:dyDescent="0.35">
      <c r="B54" s="13"/>
      <c r="C54" s="14"/>
      <c r="D54" s="14"/>
      <c r="I54" s="14"/>
      <c r="J54" s="14"/>
      <c r="K54" s="14"/>
      <c r="L54" s="15"/>
    </row>
    <row r="55" spans="2:12" ht="14.45" x14ac:dyDescent="0.35">
      <c r="B55" s="13"/>
      <c r="C55" s="14"/>
      <c r="D55" s="14"/>
      <c r="I55" s="14"/>
      <c r="J55" s="14"/>
      <c r="K55" s="14"/>
      <c r="L55" s="15"/>
    </row>
    <row r="56" spans="2:12" ht="14.45" x14ac:dyDescent="0.35">
      <c r="B56" s="13"/>
      <c r="C56" s="14"/>
      <c r="D56" s="14"/>
      <c r="I56" s="14"/>
      <c r="J56" s="14"/>
      <c r="K56" s="14"/>
      <c r="L56" s="15"/>
    </row>
    <row r="57" spans="2:12" ht="14.45" x14ac:dyDescent="0.35">
      <c r="B57" s="13"/>
      <c r="C57" s="14"/>
      <c r="D57" s="14"/>
      <c r="I57" s="14"/>
      <c r="J57" s="14"/>
      <c r="K57" s="14"/>
      <c r="L57" s="15"/>
    </row>
    <row r="58" spans="2:12" ht="14.45" x14ac:dyDescent="0.35">
      <c r="B58" s="13"/>
      <c r="C58" s="14"/>
      <c r="D58" s="14"/>
      <c r="I58" s="14"/>
      <c r="J58" s="14"/>
      <c r="K58" s="14"/>
      <c r="L58" s="15"/>
    </row>
    <row r="59" spans="2:12" ht="14.45" x14ac:dyDescent="0.35">
      <c r="B59" s="13"/>
      <c r="C59" s="14"/>
      <c r="D59" s="14"/>
      <c r="I59" s="14"/>
      <c r="J59" s="14"/>
      <c r="K59" s="14"/>
      <c r="L59" s="15"/>
    </row>
    <row r="60" spans="2:12" ht="14.45" x14ac:dyDescent="0.35"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</row>
    <row r="61" spans="2:12" ht="14.45" x14ac:dyDescent="0.35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</row>
    <row r="62" spans="2:12" ht="14.45" x14ac:dyDescent="0.35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5"/>
    </row>
    <row r="63" spans="2:12" ht="14.45" x14ac:dyDescent="0.35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5"/>
    </row>
    <row r="64" spans="2:12" ht="14.45" x14ac:dyDescent="0.35"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8"/>
    </row>
  </sheetData>
  <mergeCells count="36">
    <mergeCell ref="C45:D45"/>
    <mergeCell ref="C48:D48"/>
    <mergeCell ref="G33:H33"/>
    <mergeCell ref="G34:H34"/>
    <mergeCell ref="G36:H36"/>
    <mergeCell ref="E33:F33"/>
    <mergeCell ref="E42:G42"/>
    <mergeCell ref="E43:G43"/>
    <mergeCell ref="E44:G44"/>
    <mergeCell ref="E45:G45"/>
    <mergeCell ref="E39:G39"/>
    <mergeCell ref="E41:G41"/>
    <mergeCell ref="E37:H38"/>
    <mergeCell ref="C46:D46"/>
    <mergeCell ref="D18:J18"/>
    <mergeCell ref="C11:E11"/>
    <mergeCell ref="C12:E12"/>
    <mergeCell ref="C10:J10"/>
    <mergeCell ref="D19:F19"/>
    <mergeCell ref="G19:J19"/>
    <mergeCell ref="G20:J20"/>
    <mergeCell ref="C47:D47"/>
    <mergeCell ref="E40:G40"/>
    <mergeCell ref="AD1:AU2"/>
    <mergeCell ref="I36:J36"/>
    <mergeCell ref="E34:F34"/>
    <mergeCell ref="E36:F36"/>
    <mergeCell ref="E35:H35"/>
    <mergeCell ref="B2:L2"/>
    <mergeCell ref="B16:L17"/>
    <mergeCell ref="E32:I32"/>
    <mergeCell ref="B29:L30"/>
    <mergeCell ref="B27:L27"/>
    <mergeCell ref="D20:F20"/>
    <mergeCell ref="B4:L8"/>
    <mergeCell ref="C13:I13"/>
  </mergeCells>
  <pageMargins left="0.511811024" right="0.511811024" top="0.78740157499999996" bottom="0.78740157499999996" header="0.31496062000000002" footer="0.31496062000000002"/>
  <pageSetup paperSize="9" scale="52" orientation="portrait" r:id="rId1"/>
  <colBreaks count="2" manualBreakCount="2">
    <brk id="13" min="10" max="64" man="1"/>
    <brk id="28" min="10" max="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43" zoomScale="85" zoomScaleNormal="85" workbookViewId="0">
      <selection activeCell="O61" sqref="O61"/>
    </sheetView>
  </sheetViews>
  <sheetFormatPr defaultRowHeight="15" x14ac:dyDescent="0.25"/>
  <cols>
    <col min="1" max="1" width="34.85546875" bestFit="1" customWidth="1"/>
    <col min="2" max="3" width="12.85546875" bestFit="1" customWidth="1"/>
    <col min="4" max="4" width="14.85546875" bestFit="1" customWidth="1"/>
    <col min="5" max="5" width="14.140625" bestFit="1" customWidth="1"/>
    <col min="6" max="6" width="14.5703125" bestFit="1" customWidth="1"/>
    <col min="7" max="7" width="3.7109375" customWidth="1"/>
  </cols>
  <sheetData>
    <row r="1" spans="1:6" x14ac:dyDescent="0.25">
      <c r="A1" s="3" t="s">
        <v>23</v>
      </c>
    </row>
    <row r="2" spans="1:6" x14ac:dyDescent="0.25">
      <c r="A2" s="3" t="s">
        <v>24</v>
      </c>
    </row>
    <row r="3" spans="1:6" x14ac:dyDescent="0.25">
      <c r="A3" s="3" t="s">
        <v>25</v>
      </c>
    </row>
    <row r="4" spans="1:6" ht="14.45" x14ac:dyDescent="0.35">
      <c r="A4" s="3"/>
    </row>
    <row r="5" spans="1:6" ht="30" x14ac:dyDescent="0.25">
      <c r="A5" s="39" t="s">
        <v>107</v>
      </c>
    </row>
    <row r="6" spans="1:6" ht="14.45" x14ac:dyDescent="0.35">
      <c r="A6" s="39" t="s">
        <v>70</v>
      </c>
    </row>
    <row r="7" spans="1:6" x14ac:dyDescent="0.25">
      <c r="A7" s="39" t="s">
        <v>199</v>
      </c>
    </row>
    <row r="9" spans="1:6" ht="14.45" x14ac:dyDescent="0.35">
      <c r="A9" s="214" t="s">
        <v>71</v>
      </c>
      <c r="B9" s="215"/>
      <c r="C9" s="215"/>
      <c r="D9" s="215"/>
      <c r="E9" s="215"/>
      <c r="F9" s="216"/>
    </row>
    <row r="10" spans="1:6" ht="30" x14ac:dyDescent="0.25">
      <c r="A10" s="217" t="s">
        <v>72</v>
      </c>
      <c r="B10" s="78" t="s">
        <v>73</v>
      </c>
      <c r="C10" s="219" t="s">
        <v>74</v>
      </c>
      <c r="D10" s="220"/>
      <c r="E10" s="220"/>
      <c r="F10" s="221"/>
    </row>
    <row r="11" spans="1:6" ht="30" x14ac:dyDescent="0.25">
      <c r="A11" s="218"/>
      <c r="B11" s="79" t="s">
        <v>75</v>
      </c>
      <c r="C11" s="4" t="s">
        <v>76</v>
      </c>
      <c r="D11" s="4" t="s">
        <v>26</v>
      </c>
      <c r="E11" s="4" t="s">
        <v>77</v>
      </c>
      <c r="F11" s="4" t="s">
        <v>78</v>
      </c>
    </row>
    <row r="12" spans="1:6" ht="14.45" x14ac:dyDescent="0.35">
      <c r="A12" s="5" t="s">
        <v>108</v>
      </c>
      <c r="B12" s="5">
        <v>5</v>
      </c>
      <c r="C12" s="5">
        <v>7.2709999999999999</v>
      </c>
      <c r="D12" s="5">
        <v>0.25800000000000001</v>
      </c>
      <c r="E12" s="5">
        <v>6.9790000000000001</v>
      </c>
      <c r="F12" s="5">
        <v>7.4589999999999996</v>
      </c>
    </row>
    <row r="13" spans="1:6" ht="14.45" x14ac:dyDescent="0.35">
      <c r="A13" s="5" t="s">
        <v>109</v>
      </c>
      <c r="B13" s="5">
        <v>10</v>
      </c>
      <c r="C13" s="5">
        <v>6.9950000000000001</v>
      </c>
      <c r="D13" s="5">
        <v>0.185</v>
      </c>
      <c r="E13" s="5">
        <v>6.8289999999999997</v>
      </c>
      <c r="F13" s="5">
        <v>7.4989999999999997</v>
      </c>
    </row>
    <row r="14" spans="1:6" ht="14.45" x14ac:dyDescent="0.35">
      <c r="A14" s="5" t="s">
        <v>110</v>
      </c>
      <c r="B14" s="5">
        <v>8</v>
      </c>
      <c r="C14" s="5">
        <v>6.8739999999999997</v>
      </c>
      <c r="D14" s="5">
        <v>8.8999999999999996E-2</v>
      </c>
      <c r="E14" s="5">
        <v>6.7690000000000001</v>
      </c>
      <c r="F14" s="5">
        <v>6.9989999999999997</v>
      </c>
    </row>
    <row r="15" spans="1:6" ht="14.45" x14ac:dyDescent="0.35">
      <c r="A15" s="5" t="s">
        <v>111</v>
      </c>
      <c r="B15" s="5">
        <v>17</v>
      </c>
      <c r="C15" s="5">
        <v>6.85</v>
      </c>
      <c r="D15" s="5">
        <v>5.1999999999999998E-2</v>
      </c>
      <c r="E15" s="5">
        <v>6.7939999999999996</v>
      </c>
      <c r="F15" s="5">
        <v>7.0350000000000001</v>
      </c>
    </row>
    <row r="16" spans="1:6" ht="14.45" x14ac:dyDescent="0.35">
      <c r="A16" s="5" t="s">
        <v>112</v>
      </c>
      <c r="B16" s="5">
        <v>11</v>
      </c>
      <c r="C16" s="5">
        <v>6.8959999999999999</v>
      </c>
      <c r="D16" s="5">
        <v>7.0000000000000007E-2</v>
      </c>
      <c r="E16" s="5">
        <v>6.83</v>
      </c>
      <c r="F16" s="5">
        <v>6.9989999999999997</v>
      </c>
    </row>
    <row r="17" spans="1:6" ht="14.45" x14ac:dyDescent="0.35">
      <c r="A17" s="5" t="s">
        <v>113</v>
      </c>
      <c r="B17" s="5">
        <v>6</v>
      </c>
      <c r="C17" s="5">
        <v>6.8659999999999997</v>
      </c>
      <c r="D17" s="5">
        <v>7.2999999999999995E-2</v>
      </c>
      <c r="E17" s="5">
        <v>6.7569999999999997</v>
      </c>
      <c r="F17" s="5">
        <v>6.9790000000000001</v>
      </c>
    </row>
    <row r="18" spans="1:6" ht="14.45" x14ac:dyDescent="0.35">
      <c r="A18" s="5" t="s">
        <v>114</v>
      </c>
      <c r="B18" s="5">
        <v>10</v>
      </c>
      <c r="C18" s="5">
        <v>7.0069999999999997</v>
      </c>
      <c r="D18" s="5">
        <v>5.2999999999999999E-2</v>
      </c>
      <c r="E18" s="5">
        <v>6.9390000000000001</v>
      </c>
      <c r="F18" s="5">
        <v>7.0990000000000002</v>
      </c>
    </row>
    <row r="19" spans="1:6" ht="14.45" x14ac:dyDescent="0.35">
      <c r="A19" s="5" t="s">
        <v>115</v>
      </c>
      <c r="B19" s="5">
        <v>6</v>
      </c>
      <c r="C19" s="5">
        <v>6.9969999999999999</v>
      </c>
      <c r="D19" s="5">
        <v>8.5000000000000006E-2</v>
      </c>
      <c r="E19" s="5">
        <v>6.899</v>
      </c>
      <c r="F19" s="5">
        <v>7.0990000000000002</v>
      </c>
    </row>
    <row r="20" spans="1:6" ht="14.45" x14ac:dyDescent="0.35">
      <c r="A20" s="5" t="s">
        <v>116</v>
      </c>
      <c r="B20" s="5">
        <v>17</v>
      </c>
      <c r="C20" s="5">
        <v>6.8369999999999997</v>
      </c>
      <c r="D20" s="5">
        <v>2.8000000000000001E-2</v>
      </c>
      <c r="E20" s="5">
        <v>6.7789999999999999</v>
      </c>
      <c r="F20" s="5">
        <v>6.8879999999999999</v>
      </c>
    </row>
    <row r="21" spans="1:6" ht="14.45" x14ac:dyDescent="0.35">
      <c r="A21" s="5" t="s">
        <v>181</v>
      </c>
      <c r="B21" s="5">
        <v>9</v>
      </c>
      <c r="C21" s="5">
        <v>6.9290000000000003</v>
      </c>
      <c r="D21" s="5">
        <v>6.7000000000000004E-2</v>
      </c>
      <c r="E21" s="5">
        <v>6.85</v>
      </c>
      <c r="F21" s="5">
        <v>7.01</v>
      </c>
    </row>
    <row r="22" spans="1:6" ht="14.45" x14ac:dyDescent="0.35">
      <c r="A22" s="5" t="s">
        <v>117</v>
      </c>
      <c r="B22" s="5">
        <v>8</v>
      </c>
      <c r="C22" s="5">
        <v>6.8040000000000003</v>
      </c>
      <c r="D22" s="5">
        <v>9.5000000000000001E-2</v>
      </c>
      <c r="E22" s="5">
        <v>6.6970000000000001</v>
      </c>
      <c r="F22" s="5">
        <v>6.899</v>
      </c>
    </row>
    <row r="23" spans="1:6" ht="14.45" x14ac:dyDescent="0.35">
      <c r="A23" s="5" t="s">
        <v>118</v>
      </c>
      <c r="B23" s="5">
        <v>7</v>
      </c>
      <c r="C23" s="5">
        <v>6.9550000000000001</v>
      </c>
      <c r="D23" s="5">
        <v>6.9000000000000006E-2</v>
      </c>
      <c r="E23" s="5">
        <v>6.85</v>
      </c>
      <c r="F23" s="5">
        <v>6.9989999999999997</v>
      </c>
    </row>
    <row r="24" spans="1:6" ht="14.45" x14ac:dyDescent="0.35">
      <c r="A24" s="5" t="s">
        <v>200</v>
      </c>
      <c r="B24" s="5">
        <v>9</v>
      </c>
      <c r="C24" s="5">
        <v>6.9530000000000003</v>
      </c>
      <c r="D24" s="5">
        <v>8.2000000000000003E-2</v>
      </c>
      <c r="E24" s="5">
        <v>6.7489999999999997</v>
      </c>
      <c r="F24" s="5">
        <v>6.9989999999999997</v>
      </c>
    </row>
    <row r="25" spans="1:6" ht="14.45" x14ac:dyDescent="0.35">
      <c r="A25" s="5" t="s">
        <v>182</v>
      </c>
      <c r="B25" s="5">
        <v>11</v>
      </c>
      <c r="C25" s="5">
        <v>6.944</v>
      </c>
      <c r="D25" s="5">
        <v>4.9000000000000002E-2</v>
      </c>
      <c r="E25" s="5">
        <v>6.85</v>
      </c>
      <c r="F25" s="5">
        <v>7.05</v>
      </c>
    </row>
    <row r="26" spans="1:6" ht="14.45" x14ac:dyDescent="0.35">
      <c r="A26" s="5" t="s">
        <v>183</v>
      </c>
      <c r="B26" s="5">
        <v>10</v>
      </c>
      <c r="C26" s="5">
        <v>6.976</v>
      </c>
      <c r="D26" s="5">
        <v>9.1999999999999998E-2</v>
      </c>
      <c r="E26" s="5">
        <v>6.7990000000000004</v>
      </c>
      <c r="F26" s="5">
        <v>7.0990000000000002</v>
      </c>
    </row>
    <row r="27" spans="1:6" ht="14.45" x14ac:dyDescent="0.35">
      <c r="A27" s="5" t="s">
        <v>119</v>
      </c>
      <c r="B27" s="5">
        <v>11</v>
      </c>
      <c r="C27" s="5">
        <v>6.9880000000000004</v>
      </c>
      <c r="D27" s="5">
        <v>1.2E-2</v>
      </c>
      <c r="E27" s="5">
        <v>6.97</v>
      </c>
      <c r="F27" s="5">
        <v>6.9989999999999997</v>
      </c>
    </row>
    <row r="28" spans="1:6" ht="14.45" x14ac:dyDescent="0.35">
      <c r="A28" s="5" t="s">
        <v>201</v>
      </c>
      <c r="B28" s="5">
        <v>10</v>
      </c>
      <c r="C28" s="5">
        <v>7.3129999999999997</v>
      </c>
      <c r="D28" s="5">
        <v>4.8000000000000001E-2</v>
      </c>
      <c r="E28" s="5">
        <v>7.1989999999999998</v>
      </c>
      <c r="F28" s="5">
        <v>7.3490000000000002</v>
      </c>
    </row>
    <row r="29" spans="1:6" ht="14.45" x14ac:dyDescent="0.35">
      <c r="A29" s="5" t="s">
        <v>120</v>
      </c>
      <c r="B29" s="5">
        <v>7</v>
      </c>
      <c r="C29" s="5">
        <v>6.9909999999999997</v>
      </c>
      <c r="D29" s="5">
        <v>6.0000000000000001E-3</v>
      </c>
      <c r="E29" s="5">
        <v>6.984</v>
      </c>
      <c r="F29" s="5">
        <v>6.9969999999999999</v>
      </c>
    </row>
    <row r="30" spans="1:6" ht="14.45" x14ac:dyDescent="0.35">
      <c r="A30" s="5" t="s">
        <v>202</v>
      </c>
      <c r="B30" s="5">
        <v>13</v>
      </c>
      <c r="C30" s="5">
        <v>6.6980000000000004</v>
      </c>
      <c r="D30" s="5">
        <v>0.185</v>
      </c>
      <c r="E30" s="5">
        <v>6.48</v>
      </c>
      <c r="F30" s="5">
        <v>6.99</v>
      </c>
    </row>
    <row r="31" spans="1:6" ht="14.45" x14ac:dyDescent="0.35">
      <c r="A31" s="5" t="s">
        <v>121</v>
      </c>
      <c r="B31" s="5">
        <v>5</v>
      </c>
      <c r="C31" s="5">
        <v>7.1779999999999999</v>
      </c>
      <c r="D31" s="5">
        <v>2.5999999999999999E-2</v>
      </c>
      <c r="E31" s="5">
        <v>7.15</v>
      </c>
      <c r="F31" s="5">
        <v>7.2</v>
      </c>
    </row>
    <row r="32" spans="1:6" ht="14.45" x14ac:dyDescent="0.35">
      <c r="A32" s="5" t="s">
        <v>122</v>
      </c>
      <c r="B32" s="5">
        <v>8</v>
      </c>
      <c r="C32" s="5">
        <v>6.9509999999999996</v>
      </c>
      <c r="D32" s="5">
        <v>5.5E-2</v>
      </c>
      <c r="E32" s="5">
        <v>6.88</v>
      </c>
      <c r="F32" s="5">
        <v>6.9989999999999997</v>
      </c>
    </row>
    <row r="33" spans="1:6" ht="14.45" x14ac:dyDescent="0.35">
      <c r="A33" s="5" t="s">
        <v>123</v>
      </c>
      <c r="B33" s="5">
        <v>6</v>
      </c>
      <c r="C33" s="5">
        <v>6.9640000000000004</v>
      </c>
      <c r="D33" s="5">
        <v>0.14499999999999999</v>
      </c>
      <c r="E33" s="5">
        <v>6.8490000000000002</v>
      </c>
      <c r="F33" s="5">
        <v>7.149</v>
      </c>
    </row>
    <row r="34" spans="1:6" ht="14.45" x14ac:dyDescent="0.35">
      <c r="A34" s="5" t="s">
        <v>124</v>
      </c>
      <c r="B34" s="5">
        <v>13</v>
      </c>
      <c r="C34" s="5">
        <v>7.1719999999999997</v>
      </c>
      <c r="D34" s="5">
        <v>5.8999999999999997E-2</v>
      </c>
      <c r="E34" s="5">
        <v>6.9989999999999997</v>
      </c>
      <c r="F34" s="5">
        <v>7.1989999999999998</v>
      </c>
    </row>
    <row r="35" spans="1:6" ht="14.45" x14ac:dyDescent="0.35">
      <c r="A35" s="5" t="s">
        <v>203</v>
      </c>
      <c r="B35" s="5">
        <v>5</v>
      </c>
      <c r="C35" s="5">
        <v>6.9370000000000003</v>
      </c>
      <c r="D35" s="5">
        <v>6.3E-2</v>
      </c>
      <c r="E35" s="5">
        <v>6.859</v>
      </c>
      <c r="F35" s="5">
        <v>6.9989999999999997</v>
      </c>
    </row>
    <row r="36" spans="1:6" ht="14.45" x14ac:dyDescent="0.35">
      <c r="A36" s="5" t="s">
        <v>125</v>
      </c>
      <c r="B36" s="5">
        <v>9</v>
      </c>
      <c r="C36" s="5">
        <v>7.367</v>
      </c>
      <c r="D36" s="5">
        <v>9.2999999999999999E-2</v>
      </c>
      <c r="E36" s="5">
        <v>7.298</v>
      </c>
      <c r="F36" s="5">
        <v>7.5289999999999999</v>
      </c>
    </row>
    <row r="37" spans="1:6" ht="14.45" x14ac:dyDescent="0.35">
      <c r="A37" s="5" t="s">
        <v>126</v>
      </c>
      <c r="B37" s="5">
        <v>7</v>
      </c>
      <c r="C37" s="5">
        <v>6.9950000000000001</v>
      </c>
      <c r="D37" s="5">
        <v>0.13300000000000001</v>
      </c>
      <c r="E37" s="5">
        <v>6.78</v>
      </c>
      <c r="F37" s="5">
        <v>7.0990000000000002</v>
      </c>
    </row>
    <row r="38" spans="1:6" ht="14.45" x14ac:dyDescent="0.35">
      <c r="A38" s="5" t="s">
        <v>127</v>
      </c>
      <c r="B38" s="5">
        <v>14</v>
      </c>
      <c r="C38" s="5">
        <v>6.8</v>
      </c>
      <c r="D38" s="5">
        <v>0.123</v>
      </c>
      <c r="E38" s="5">
        <v>6.6289999999999996</v>
      </c>
      <c r="F38" s="5">
        <v>6.9980000000000002</v>
      </c>
    </row>
    <row r="39" spans="1:6" ht="14.45" x14ac:dyDescent="0.35">
      <c r="A39" s="5" t="s">
        <v>128</v>
      </c>
      <c r="B39" s="5">
        <v>9</v>
      </c>
      <c r="C39" s="5">
        <v>7.242</v>
      </c>
      <c r="D39" s="5">
        <v>8.0000000000000002E-3</v>
      </c>
      <c r="E39" s="5">
        <v>7.2290000000000001</v>
      </c>
      <c r="F39" s="5">
        <v>7.2489999999999997</v>
      </c>
    </row>
    <row r="40" spans="1:6" ht="14.45" x14ac:dyDescent="0.35">
      <c r="A40" s="5" t="s">
        <v>129</v>
      </c>
      <c r="B40" s="5">
        <v>9</v>
      </c>
      <c r="C40" s="5">
        <v>6.819</v>
      </c>
      <c r="D40" s="5">
        <v>0.13700000000000001</v>
      </c>
      <c r="E40" s="5">
        <v>6.59</v>
      </c>
      <c r="F40" s="5">
        <v>6.99</v>
      </c>
    </row>
    <row r="41" spans="1:6" ht="14.45" x14ac:dyDescent="0.35">
      <c r="A41" s="5" t="s">
        <v>184</v>
      </c>
      <c r="B41" s="5">
        <v>8</v>
      </c>
      <c r="C41" s="5">
        <v>6.9980000000000002</v>
      </c>
      <c r="D41" s="5">
        <v>0.27100000000000002</v>
      </c>
      <c r="E41" s="5">
        <v>6.5990000000000002</v>
      </c>
      <c r="F41" s="5">
        <v>7.3949999999999996</v>
      </c>
    </row>
    <row r="42" spans="1:6" ht="14.45" x14ac:dyDescent="0.35">
      <c r="A42" s="5" t="s">
        <v>185</v>
      </c>
      <c r="B42" s="5">
        <v>7</v>
      </c>
      <c r="C42" s="5">
        <v>6.95</v>
      </c>
      <c r="D42" s="5">
        <v>0.185</v>
      </c>
      <c r="E42" s="5">
        <v>6.83</v>
      </c>
      <c r="F42" s="5">
        <v>7.35</v>
      </c>
    </row>
    <row r="43" spans="1:6" ht="14.45" x14ac:dyDescent="0.35">
      <c r="A43" s="5" t="s">
        <v>130</v>
      </c>
      <c r="B43" s="5">
        <v>7</v>
      </c>
      <c r="C43" s="5">
        <v>7.09</v>
      </c>
      <c r="D43" s="5">
        <v>0.114</v>
      </c>
      <c r="E43" s="5">
        <v>6.9589999999999996</v>
      </c>
      <c r="F43" s="5">
        <v>7.2489999999999997</v>
      </c>
    </row>
    <row r="44" spans="1:6" ht="14.45" x14ac:dyDescent="0.35">
      <c r="A44" s="5" t="s">
        <v>186</v>
      </c>
      <c r="B44" s="5">
        <v>8</v>
      </c>
      <c r="C44" s="5">
        <v>7.3490000000000002</v>
      </c>
      <c r="D44" s="5">
        <v>0.128</v>
      </c>
      <c r="E44" s="5">
        <v>7.24</v>
      </c>
      <c r="F44" s="5">
        <v>7.5990000000000002</v>
      </c>
    </row>
    <row r="45" spans="1:6" ht="14.45" x14ac:dyDescent="0.35">
      <c r="A45" s="5" t="s">
        <v>204</v>
      </c>
      <c r="B45" s="5">
        <v>10</v>
      </c>
      <c r="C45" s="5">
        <v>6.9560000000000004</v>
      </c>
      <c r="D45" s="5">
        <v>7.0999999999999994E-2</v>
      </c>
      <c r="E45" s="5">
        <v>6.798</v>
      </c>
      <c r="F45" s="5">
        <v>7</v>
      </c>
    </row>
    <row r="46" spans="1:6" ht="14.45" x14ac:dyDescent="0.35">
      <c r="A46" s="5" t="s">
        <v>131</v>
      </c>
      <c r="B46" s="5">
        <v>7</v>
      </c>
      <c r="C46" s="5">
        <v>7.2229999999999999</v>
      </c>
      <c r="D46" s="5">
        <v>0.22600000000000001</v>
      </c>
      <c r="E46" s="5">
        <v>6.8490000000000002</v>
      </c>
      <c r="F46" s="5">
        <v>7.4980000000000002</v>
      </c>
    </row>
    <row r="47" spans="1:6" ht="14.45" x14ac:dyDescent="0.35">
      <c r="A47" s="5" t="s">
        <v>132</v>
      </c>
      <c r="B47" s="5">
        <v>11</v>
      </c>
      <c r="C47" s="5">
        <v>6.8630000000000004</v>
      </c>
      <c r="D47" s="5">
        <v>0.106</v>
      </c>
      <c r="E47" s="5">
        <v>6.6289999999999996</v>
      </c>
      <c r="F47" s="5">
        <v>6.9989999999999997</v>
      </c>
    </row>
    <row r="48" spans="1:6" ht="14.45" x14ac:dyDescent="0.35">
      <c r="A48" s="5" t="s">
        <v>187</v>
      </c>
      <c r="B48" s="5">
        <v>7</v>
      </c>
      <c r="C48" s="5">
        <v>6.9359999999999999</v>
      </c>
      <c r="D48" s="5">
        <v>0.111</v>
      </c>
      <c r="E48" s="5">
        <v>6.8479999999999999</v>
      </c>
      <c r="F48" s="5">
        <v>7.1790000000000003</v>
      </c>
    </row>
    <row r="49" spans="1:6" ht="14.45" x14ac:dyDescent="0.35">
      <c r="A49" s="5" t="s">
        <v>205</v>
      </c>
      <c r="B49" s="5">
        <v>1</v>
      </c>
      <c r="C49" s="5">
        <v>6.875</v>
      </c>
      <c r="D49" s="5">
        <v>0</v>
      </c>
      <c r="E49" s="5">
        <v>6.875</v>
      </c>
      <c r="F49" s="5">
        <v>6.875</v>
      </c>
    </row>
    <row r="50" spans="1:6" ht="14.45" x14ac:dyDescent="0.35">
      <c r="A50" s="5" t="s">
        <v>133</v>
      </c>
      <c r="B50" s="5">
        <v>5</v>
      </c>
      <c r="C50" s="5">
        <v>7.0179999999999998</v>
      </c>
      <c r="D50" s="5">
        <v>4.4999999999999998E-2</v>
      </c>
      <c r="E50" s="5">
        <v>6.9969999999999999</v>
      </c>
      <c r="F50" s="5">
        <v>7.0990000000000002</v>
      </c>
    </row>
    <row r="51" spans="1:6" ht="14.45" x14ac:dyDescent="0.35">
      <c r="A51" s="5" t="s">
        <v>134</v>
      </c>
      <c r="B51" s="5">
        <v>7</v>
      </c>
      <c r="C51" s="5">
        <v>7.2149999999999999</v>
      </c>
      <c r="D51" s="5">
        <v>7.0999999999999994E-2</v>
      </c>
      <c r="E51" s="5">
        <v>7.109</v>
      </c>
      <c r="F51" s="5">
        <v>7.2990000000000004</v>
      </c>
    </row>
    <row r="52" spans="1:6" ht="14.45" x14ac:dyDescent="0.35">
      <c r="A52" s="5" t="s">
        <v>135</v>
      </c>
      <c r="B52" s="5">
        <v>18</v>
      </c>
      <c r="C52" s="5">
        <v>6.7859999999999996</v>
      </c>
      <c r="D52" s="5">
        <v>6.7000000000000004E-2</v>
      </c>
      <c r="E52" s="5">
        <v>6.7389999999999999</v>
      </c>
      <c r="F52" s="5">
        <v>6.9779999999999998</v>
      </c>
    </row>
    <row r="53" spans="1:6" ht="14.45" x14ac:dyDescent="0.35">
      <c r="A53" s="5" t="s">
        <v>136</v>
      </c>
      <c r="B53" s="5">
        <v>13</v>
      </c>
      <c r="C53" s="5">
        <v>6.9459999999999997</v>
      </c>
      <c r="D53" s="5">
        <v>4.9000000000000002E-2</v>
      </c>
      <c r="E53" s="5">
        <v>6.8929999999999998</v>
      </c>
      <c r="F53" s="5">
        <v>6.9989999999999997</v>
      </c>
    </row>
    <row r="54" spans="1:6" ht="14.45" x14ac:dyDescent="0.35">
      <c r="A54" s="5" t="s">
        <v>188</v>
      </c>
      <c r="B54" s="5">
        <v>5</v>
      </c>
      <c r="C54" s="5">
        <v>6.9850000000000003</v>
      </c>
      <c r="D54" s="5">
        <v>1.4E-2</v>
      </c>
      <c r="E54" s="5">
        <v>6.97</v>
      </c>
      <c r="F54" s="5">
        <v>6.9989999999999997</v>
      </c>
    </row>
    <row r="55" spans="1:6" ht="14.45" x14ac:dyDescent="0.35">
      <c r="A55" s="5" t="s">
        <v>137</v>
      </c>
      <c r="B55" s="5">
        <v>4</v>
      </c>
      <c r="C55" s="5">
        <v>7.3819999999999997</v>
      </c>
      <c r="D55" s="5">
        <v>0.115</v>
      </c>
      <c r="E55" s="5">
        <v>7.2960000000000003</v>
      </c>
      <c r="F55" s="5">
        <v>7.5389999999999997</v>
      </c>
    </row>
    <row r="56" spans="1:6" ht="14.45" x14ac:dyDescent="0.35">
      <c r="A56" s="5" t="s">
        <v>138</v>
      </c>
      <c r="B56" s="5">
        <v>7</v>
      </c>
      <c r="C56" s="5">
        <v>7.2229999999999999</v>
      </c>
      <c r="D56" s="5">
        <v>0.20200000000000001</v>
      </c>
      <c r="E56" s="5">
        <v>6.95</v>
      </c>
      <c r="F56" s="5">
        <v>7.4690000000000003</v>
      </c>
    </row>
    <row r="57" spans="1:6" ht="14.45" x14ac:dyDescent="0.35">
      <c r="A57" s="5" t="s">
        <v>139</v>
      </c>
      <c r="B57" s="5">
        <v>23</v>
      </c>
      <c r="C57" s="5">
        <v>6.7510000000000003</v>
      </c>
      <c r="D57" s="5">
        <v>0.109</v>
      </c>
      <c r="E57" s="5">
        <v>6.649</v>
      </c>
      <c r="F57" s="5">
        <v>7.0990000000000002</v>
      </c>
    </row>
    <row r="58" spans="1:6" ht="14.45" x14ac:dyDescent="0.35">
      <c r="A58" s="5" t="s">
        <v>140</v>
      </c>
      <c r="B58" s="5">
        <v>39</v>
      </c>
      <c r="C58" s="5">
        <v>6.609</v>
      </c>
      <c r="D58" s="5">
        <v>9.8000000000000004E-2</v>
      </c>
      <c r="E58" s="5">
        <v>6.4589999999999996</v>
      </c>
      <c r="F58" s="5">
        <v>6.7990000000000004</v>
      </c>
    </row>
    <row r="59" spans="1:6" ht="14.45" x14ac:dyDescent="0.35">
      <c r="A59" s="5" t="s">
        <v>141</v>
      </c>
      <c r="B59" s="5">
        <v>10</v>
      </c>
      <c r="C59" s="5">
        <v>7.1959999999999997</v>
      </c>
      <c r="D59" s="5">
        <v>0.151</v>
      </c>
      <c r="E59" s="5">
        <v>6.9989999999999997</v>
      </c>
      <c r="F59" s="5">
        <v>7.4089999999999998</v>
      </c>
    </row>
    <row r="60" spans="1:6" ht="14.45" x14ac:dyDescent="0.35">
      <c r="A60" s="5" t="s">
        <v>142</v>
      </c>
      <c r="B60" s="5">
        <v>11</v>
      </c>
      <c r="C60" s="5">
        <v>6.8529999999999998</v>
      </c>
      <c r="D60" s="5">
        <v>0.13200000000000001</v>
      </c>
      <c r="E60" s="5">
        <v>6.6950000000000003</v>
      </c>
      <c r="F60" s="5">
        <v>6.9989999999999997</v>
      </c>
    </row>
    <row r="61" spans="1:6" ht="14.45" x14ac:dyDescent="0.35">
      <c r="A61" s="5" t="s">
        <v>143</v>
      </c>
      <c r="B61" s="5">
        <v>6</v>
      </c>
      <c r="C61" s="5">
        <v>7.1459999999999999</v>
      </c>
      <c r="D61" s="5">
        <v>0.113</v>
      </c>
      <c r="E61" s="5">
        <v>7.03</v>
      </c>
      <c r="F61" s="5">
        <v>7.29</v>
      </c>
    </row>
    <row r="62" spans="1:6" x14ac:dyDescent="0.25">
      <c r="A62" s="39" t="s">
        <v>206</v>
      </c>
    </row>
    <row r="65" spans="1:6" x14ac:dyDescent="0.25">
      <c r="E65" s="77" t="s">
        <v>80</v>
      </c>
      <c r="F65" s="48">
        <f>AVERAGE(F12:F61)</f>
        <v>7.1395999999999988</v>
      </c>
    </row>
    <row r="66" spans="1:6" ht="29.1" x14ac:dyDescent="0.35">
      <c r="A66" s="76" t="s">
        <v>189</v>
      </c>
    </row>
  </sheetData>
  <mergeCells count="3">
    <mergeCell ref="A9:F9"/>
    <mergeCell ref="A10:A11"/>
    <mergeCell ref="C10:F10"/>
  </mergeCells>
  <hyperlinks>
    <hyperlink ref="A66" r:id="rId1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9"/>
  <sheetViews>
    <sheetView zoomScale="55" zoomScaleNormal="55" workbookViewId="0">
      <selection activeCell="C6" sqref="C6"/>
    </sheetView>
  </sheetViews>
  <sheetFormatPr defaultColWidth="8.7109375" defaultRowHeight="15" x14ac:dyDescent="0.25"/>
  <cols>
    <col min="1" max="1" width="8.7109375" style="116"/>
    <col min="2" max="2" width="13.28515625" style="116" customWidth="1"/>
    <col min="3" max="3" width="44.140625" style="116" customWidth="1"/>
    <col min="4" max="4" width="13.7109375" style="116" customWidth="1"/>
    <col min="5" max="5" width="13.28515625" style="116" customWidth="1"/>
    <col min="6" max="6" width="16.5703125" style="116" customWidth="1"/>
    <col min="7" max="7" width="11.28515625" style="116" customWidth="1"/>
    <col min="8" max="8" width="4" style="116" customWidth="1"/>
    <col min="9" max="9" width="4.140625" style="117" customWidth="1"/>
    <col min="10" max="10" width="37.140625" style="116" customWidth="1"/>
    <col min="11" max="18" width="8.7109375" style="116"/>
    <col min="19" max="19" width="4.140625" style="125" customWidth="1"/>
    <col min="20" max="16384" width="8.7109375" style="116"/>
  </cols>
  <sheetData>
    <row r="2" spans="2:19" ht="18.75" x14ac:dyDescent="0.3">
      <c r="B2" s="222" t="s">
        <v>87</v>
      </c>
      <c r="C2" s="222"/>
      <c r="D2" s="222"/>
      <c r="E2" s="222"/>
      <c r="F2" s="222"/>
      <c r="G2" s="222"/>
      <c r="S2" s="116"/>
    </row>
    <row r="3" spans="2:19" ht="14.45" x14ac:dyDescent="0.35">
      <c r="B3" s="80"/>
      <c r="C3" s="80"/>
      <c r="D3" s="80"/>
      <c r="E3" s="80"/>
      <c r="F3" s="80"/>
      <c r="G3" s="80"/>
      <c r="S3" s="116"/>
    </row>
    <row r="4" spans="2:19" ht="14.45" x14ac:dyDescent="0.35">
      <c r="B4" s="80"/>
      <c r="C4" s="80"/>
      <c r="D4" s="80"/>
      <c r="E4" s="80"/>
      <c r="F4" s="80"/>
      <c r="G4" s="80"/>
      <c r="S4" s="116"/>
    </row>
    <row r="5" spans="2:19" ht="60" customHeight="1" x14ac:dyDescent="0.25">
      <c r="B5" s="223" t="s">
        <v>98</v>
      </c>
      <c r="C5" s="224"/>
      <c r="D5" s="224"/>
      <c r="E5" s="224"/>
      <c r="F5" s="224"/>
      <c r="G5" s="225"/>
      <c r="S5" s="116"/>
    </row>
    <row r="6" spans="2:19" ht="14.45" x14ac:dyDescent="0.35">
      <c r="B6" s="80"/>
      <c r="C6" s="80"/>
      <c r="D6" s="80"/>
      <c r="E6" s="80"/>
      <c r="F6" s="80"/>
      <c r="G6" s="80"/>
      <c r="S6" s="116"/>
    </row>
    <row r="7" spans="2:19" x14ac:dyDescent="0.25">
      <c r="B7" s="118" t="s">
        <v>88</v>
      </c>
      <c r="C7" s="119" t="s">
        <v>95</v>
      </c>
      <c r="D7" s="120" t="s">
        <v>89</v>
      </c>
      <c r="E7" s="121">
        <f>66+29</f>
        <v>95</v>
      </c>
      <c r="F7" s="118" t="s">
        <v>90</v>
      </c>
      <c r="G7" s="122">
        <v>44475</v>
      </c>
      <c r="S7" s="116"/>
    </row>
    <row r="8" spans="2:19" x14ac:dyDescent="0.25">
      <c r="B8" s="118" t="s">
        <v>91</v>
      </c>
      <c r="C8" s="119" t="s">
        <v>99</v>
      </c>
      <c r="D8" s="120" t="s">
        <v>89</v>
      </c>
      <c r="E8" s="121">
        <v>86</v>
      </c>
      <c r="F8" s="118" t="s">
        <v>90</v>
      </c>
      <c r="G8" s="122">
        <v>44494</v>
      </c>
      <c r="S8" s="116"/>
    </row>
    <row r="9" spans="2:19" x14ac:dyDescent="0.25">
      <c r="B9" s="118" t="s">
        <v>92</v>
      </c>
      <c r="C9" s="119" t="s">
        <v>100</v>
      </c>
      <c r="D9" s="120" t="s">
        <v>89</v>
      </c>
      <c r="E9" s="121">
        <f>45+35</f>
        <v>80</v>
      </c>
      <c r="F9" s="118" t="s">
        <v>90</v>
      </c>
      <c r="G9" s="122">
        <v>44489</v>
      </c>
      <c r="S9" s="116"/>
    </row>
    <row r="10" spans="2:19" x14ac:dyDescent="0.25">
      <c r="B10" s="80"/>
      <c r="C10" s="80"/>
      <c r="D10" s="123" t="s">
        <v>93</v>
      </c>
      <c r="E10" s="124">
        <f>AVERAGE(E7:E9)</f>
        <v>87</v>
      </c>
      <c r="F10" s="80"/>
      <c r="G10" s="80"/>
      <c r="S10" s="116"/>
    </row>
    <row r="13" spans="2:19" x14ac:dyDescent="0.25">
      <c r="B13" s="226" t="s">
        <v>159</v>
      </c>
      <c r="C13" s="227"/>
      <c r="D13" s="227"/>
      <c r="E13" s="227"/>
      <c r="F13" s="227"/>
      <c r="G13" s="228"/>
      <c r="S13" s="116"/>
    </row>
    <row r="14" spans="2:19" ht="14.45" x14ac:dyDescent="0.35">
      <c r="B14" s="80"/>
      <c r="C14" s="80"/>
      <c r="D14" s="80"/>
      <c r="E14" s="80"/>
      <c r="F14" s="80"/>
      <c r="G14" s="80"/>
      <c r="S14" s="116"/>
    </row>
    <row r="15" spans="2:19" x14ac:dyDescent="0.25">
      <c r="B15" s="118" t="s">
        <v>96</v>
      </c>
      <c r="C15" s="119" t="s">
        <v>160</v>
      </c>
      <c r="D15" s="120" t="s">
        <v>89</v>
      </c>
      <c r="E15" s="121">
        <v>100</v>
      </c>
      <c r="F15" s="118" t="s">
        <v>90</v>
      </c>
      <c r="G15" s="122">
        <v>44494</v>
      </c>
      <c r="S15" s="116"/>
    </row>
    <row r="16" spans="2:19" x14ac:dyDescent="0.25">
      <c r="B16" s="118" t="s">
        <v>97</v>
      </c>
      <c r="C16" s="119" t="s">
        <v>94</v>
      </c>
      <c r="D16" s="120" t="s">
        <v>89</v>
      </c>
      <c r="E16" s="121">
        <v>125</v>
      </c>
      <c r="F16" s="118" t="s">
        <v>90</v>
      </c>
      <c r="G16" s="122">
        <v>44566</v>
      </c>
      <c r="S16" s="116"/>
    </row>
    <row r="17" spans="2:19" x14ac:dyDescent="0.25">
      <c r="B17" s="118" t="s">
        <v>179</v>
      </c>
      <c r="C17" s="119" t="s">
        <v>180</v>
      </c>
      <c r="D17" s="120" t="s">
        <v>89</v>
      </c>
      <c r="E17" s="121">
        <v>240</v>
      </c>
      <c r="F17" s="118" t="s">
        <v>90</v>
      </c>
      <c r="G17" s="122">
        <v>44503</v>
      </c>
      <c r="S17" s="116"/>
    </row>
    <row r="18" spans="2:19" x14ac:dyDescent="0.25">
      <c r="B18" s="118"/>
      <c r="C18" s="119"/>
      <c r="D18" s="123" t="s">
        <v>93</v>
      </c>
      <c r="E18" s="124">
        <f>AVERAGE(E15:E17)</f>
        <v>155</v>
      </c>
      <c r="F18" s="118"/>
      <c r="G18" s="122"/>
      <c r="S18" s="116"/>
    </row>
    <row r="19" spans="2:19" ht="14.45" x14ac:dyDescent="0.35">
      <c r="B19" s="80"/>
      <c r="C19" s="80"/>
      <c r="F19" s="80"/>
      <c r="G19" s="80"/>
    </row>
    <row r="21" spans="2:19" ht="15.95" customHeight="1" x14ac:dyDescent="0.25">
      <c r="B21" s="53" t="s">
        <v>103</v>
      </c>
      <c r="C21" s="54"/>
      <c r="D21" s="126"/>
      <c r="E21" s="126"/>
      <c r="F21" s="126"/>
      <c r="G21" s="127"/>
      <c r="S21" s="116"/>
    </row>
    <row r="22" spans="2:19" ht="14.45" x14ac:dyDescent="0.35">
      <c r="B22" s="80"/>
      <c r="C22" s="80"/>
      <c r="D22" s="80"/>
      <c r="E22" s="80"/>
      <c r="F22" s="80"/>
      <c r="G22" s="80"/>
      <c r="S22" s="116"/>
    </row>
    <row r="23" spans="2:19" x14ac:dyDescent="0.25">
      <c r="B23" s="118" t="s">
        <v>88</v>
      </c>
      <c r="C23" s="118" t="s">
        <v>193</v>
      </c>
      <c r="D23" s="120" t="s">
        <v>89</v>
      </c>
      <c r="E23" s="121">
        <f>760/4</f>
        <v>190</v>
      </c>
      <c r="F23" s="118" t="s">
        <v>90</v>
      </c>
      <c r="G23" s="122">
        <v>44579</v>
      </c>
      <c r="S23" s="116"/>
    </row>
    <row r="24" spans="2:19" x14ac:dyDescent="0.25">
      <c r="B24" s="118" t="s">
        <v>91</v>
      </c>
      <c r="C24" s="128" t="s">
        <v>101</v>
      </c>
      <c r="D24" s="120" t="s">
        <v>89</v>
      </c>
      <c r="E24" s="121">
        <f>1630/4</f>
        <v>407.5</v>
      </c>
      <c r="F24" s="118" t="s">
        <v>90</v>
      </c>
      <c r="G24" s="122">
        <v>44579</v>
      </c>
      <c r="S24" s="116"/>
    </row>
    <row r="25" spans="2:19" x14ac:dyDescent="0.25">
      <c r="B25" s="118" t="s">
        <v>92</v>
      </c>
      <c r="C25" s="118" t="s">
        <v>102</v>
      </c>
      <c r="D25" s="120" t="s">
        <v>89</v>
      </c>
      <c r="E25" s="121">
        <f>(380*4)/4</f>
        <v>380</v>
      </c>
      <c r="F25" s="118" t="s">
        <v>90</v>
      </c>
      <c r="G25" s="122">
        <v>44488</v>
      </c>
      <c r="S25" s="116"/>
    </row>
    <row r="26" spans="2:19" x14ac:dyDescent="0.25">
      <c r="B26" s="118" t="s">
        <v>96</v>
      </c>
      <c r="C26" s="118" t="s">
        <v>195</v>
      </c>
      <c r="D26" s="120" t="s">
        <v>89</v>
      </c>
      <c r="E26" s="121">
        <f>1560/4</f>
        <v>390</v>
      </c>
      <c r="F26" s="118" t="s">
        <v>90</v>
      </c>
      <c r="G26" s="122">
        <v>44579</v>
      </c>
      <c r="S26" s="116"/>
    </row>
    <row r="27" spans="2:19" x14ac:dyDescent="0.25">
      <c r="B27" s="129"/>
      <c r="C27" s="130"/>
      <c r="D27" s="131" t="s">
        <v>93</v>
      </c>
      <c r="E27" s="132">
        <f>AVERAGE(E23:E25)</f>
        <v>325.83333333333331</v>
      </c>
      <c r="F27" s="129"/>
      <c r="G27" s="133"/>
      <c r="S27" s="116"/>
    </row>
    <row r="28" spans="2:19" ht="14.45" x14ac:dyDescent="0.35">
      <c r="B28" s="129"/>
      <c r="C28" s="129"/>
      <c r="D28" s="58"/>
      <c r="E28" s="61"/>
      <c r="F28" s="129"/>
      <c r="G28" s="133"/>
    </row>
    <row r="30" spans="2:19" x14ac:dyDescent="0.25">
      <c r="B30" s="53" t="s">
        <v>104</v>
      </c>
      <c r="C30" s="54"/>
      <c r="D30" s="126"/>
      <c r="E30" s="126"/>
      <c r="F30" s="126"/>
      <c r="G30" s="127"/>
      <c r="S30" s="116"/>
    </row>
    <row r="31" spans="2:19" ht="14.45" x14ac:dyDescent="0.35">
      <c r="B31" s="80"/>
      <c r="C31" s="80"/>
      <c r="D31" s="80"/>
      <c r="E31" s="80"/>
      <c r="F31" s="80"/>
      <c r="G31" s="80"/>
      <c r="S31" s="116"/>
    </row>
    <row r="32" spans="2:19" x14ac:dyDescent="0.25">
      <c r="B32" s="118" t="s">
        <v>88</v>
      </c>
      <c r="C32" s="118" t="s">
        <v>194</v>
      </c>
      <c r="D32" s="120" t="s">
        <v>89</v>
      </c>
      <c r="E32" s="121">
        <f>18+25.9</f>
        <v>43.9</v>
      </c>
      <c r="F32" s="118" t="s">
        <v>90</v>
      </c>
      <c r="G32" s="122">
        <v>44579</v>
      </c>
      <c r="S32" s="116"/>
    </row>
    <row r="33" spans="2:19" x14ac:dyDescent="0.25">
      <c r="B33" s="118" t="s">
        <v>91</v>
      </c>
      <c r="C33" s="128" t="s">
        <v>105</v>
      </c>
      <c r="D33" s="120" t="s">
        <v>89</v>
      </c>
      <c r="E33" s="121">
        <f>19+50.84</f>
        <v>69.84</v>
      </c>
      <c r="F33" s="118" t="s">
        <v>90</v>
      </c>
      <c r="G33" s="122">
        <v>44503</v>
      </c>
      <c r="S33" s="116"/>
    </row>
    <row r="34" spans="2:19" x14ac:dyDescent="0.25">
      <c r="B34" s="118" t="s">
        <v>92</v>
      </c>
      <c r="C34" s="128" t="s">
        <v>163</v>
      </c>
      <c r="D34" s="120" t="s">
        <v>89</v>
      </c>
      <c r="E34" s="121">
        <f>30+35.4</f>
        <v>65.400000000000006</v>
      </c>
      <c r="F34" s="118" t="s">
        <v>90</v>
      </c>
      <c r="G34" s="122">
        <v>44579</v>
      </c>
      <c r="S34" s="116"/>
    </row>
    <row r="35" spans="2:19" x14ac:dyDescent="0.25">
      <c r="B35" s="118" t="s">
        <v>96</v>
      </c>
      <c r="C35" s="118" t="s">
        <v>106</v>
      </c>
      <c r="D35" s="120" t="s">
        <v>89</v>
      </c>
      <c r="E35" s="121">
        <f>22+28.9</f>
        <v>50.9</v>
      </c>
      <c r="F35" s="118" t="s">
        <v>90</v>
      </c>
      <c r="G35" s="122">
        <v>44579</v>
      </c>
      <c r="S35" s="116"/>
    </row>
    <row r="36" spans="2:19" x14ac:dyDescent="0.25">
      <c r="B36" s="129"/>
      <c r="C36" s="130"/>
      <c r="D36" s="131" t="s">
        <v>93</v>
      </c>
      <c r="E36" s="132">
        <f>AVERAGE(E32:E35)</f>
        <v>57.510000000000005</v>
      </c>
      <c r="F36" s="129"/>
      <c r="G36" s="133"/>
      <c r="S36" s="116"/>
    </row>
    <row r="39" spans="2:19" x14ac:dyDescent="0.25">
      <c r="S39" s="116"/>
    </row>
    <row r="40" spans="2:19" x14ac:dyDescent="0.25">
      <c r="S40" s="116"/>
    </row>
    <row r="41" spans="2:19" x14ac:dyDescent="0.25">
      <c r="C41" s="58"/>
      <c r="S41" s="116"/>
    </row>
    <row r="42" spans="2:19" x14ac:dyDescent="0.25">
      <c r="C42" s="58"/>
      <c r="S42" s="116"/>
    </row>
    <row r="43" spans="2:19" x14ac:dyDescent="0.25">
      <c r="C43" s="58"/>
      <c r="S43" s="116"/>
    </row>
    <row r="44" spans="2:19" x14ac:dyDescent="0.25">
      <c r="C44" s="134"/>
      <c r="S44" s="116"/>
    </row>
    <row r="56" spans="2:7" x14ac:dyDescent="0.25">
      <c r="B56" s="53"/>
      <c r="C56" s="54"/>
      <c r="D56" s="126"/>
      <c r="E56" s="126"/>
      <c r="F56" s="126"/>
      <c r="G56" s="127"/>
    </row>
    <row r="57" spans="2:7" x14ac:dyDescent="0.25">
      <c r="B57" s="80"/>
      <c r="C57" s="80"/>
      <c r="D57" s="80"/>
      <c r="E57" s="80"/>
      <c r="F57" s="80"/>
      <c r="G57" s="80"/>
    </row>
    <row r="58" spans="2:7" x14ac:dyDescent="0.25">
      <c r="B58" s="118"/>
      <c r="C58" s="120"/>
      <c r="D58" s="120"/>
      <c r="E58" s="121"/>
      <c r="F58" s="118"/>
      <c r="G58" s="122"/>
    </row>
    <row r="59" spans="2:7" x14ac:dyDescent="0.25">
      <c r="B59" s="118"/>
      <c r="C59" s="120"/>
      <c r="D59" s="120"/>
      <c r="E59" s="121"/>
      <c r="F59" s="118"/>
      <c r="G59" s="122"/>
    </row>
    <row r="60" spans="2:7" x14ac:dyDescent="0.25">
      <c r="B60" s="118"/>
      <c r="C60" s="120"/>
      <c r="D60" s="120"/>
      <c r="E60" s="121"/>
      <c r="F60" s="118"/>
      <c r="G60" s="122"/>
    </row>
    <row r="61" spans="2:7" x14ac:dyDescent="0.25">
      <c r="B61" s="80"/>
      <c r="C61" s="80"/>
      <c r="D61" s="123"/>
      <c r="E61" s="124"/>
      <c r="F61" s="80"/>
      <c r="G61" s="80"/>
    </row>
    <row r="64" spans="2:7" x14ac:dyDescent="0.25">
      <c r="B64" s="53"/>
      <c r="C64" s="54"/>
      <c r="D64" s="126"/>
      <c r="E64" s="126"/>
      <c r="F64" s="126"/>
      <c r="G64" s="127"/>
    </row>
    <row r="65" spans="2:7" x14ac:dyDescent="0.25">
      <c r="B65" s="80"/>
      <c r="C65" s="80"/>
      <c r="D65" s="80"/>
      <c r="E65" s="80"/>
      <c r="F65" s="80"/>
      <c r="G65" s="80"/>
    </row>
    <row r="66" spans="2:7" x14ac:dyDescent="0.25">
      <c r="B66" s="118"/>
      <c r="C66" s="120"/>
      <c r="D66" s="120"/>
      <c r="E66" s="121"/>
      <c r="F66" s="118"/>
      <c r="G66" s="122"/>
    </row>
    <row r="67" spans="2:7" x14ac:dyDescent="0.25">
      <c r="B67" s="118"/>
      <c r="C67" s="120"/>
      <c r="D67" s="120"/>
      <c r="E67" s="121"/>
      <c r="F67" s="118"/>
      <c r="G67" s="122"/>
    </row>
    <row r="68" spans="2:7" x14ac:dyDescent="0.25">
      <c r="B68" s="118"/>
      <c r="C68" s="120"/>
      <c r="D68" s="120"/>
      <c r="E68" s="121"/>
      <c r="F68" s="118"/>
      <c r="G68" s="122"/>
    </row>
    <row r="69" spans="2:7" x14ac:dyDescent="0.25">
      <c r="B69" s="80"/>
      <c r="C69" s="80"/>
      <c r="D69" s="123"/>
      <c r="E69" s="124"/>
      <c r="F69" s="80"/>
      <c r="G69" s="80"/>
    </row>
  </sheetData>
  <mergeCells count="3">
    <mergeCell ref="B2:G2"/>
    <mergeCell ref="B5:G5"/>
    <mergeCell ref="B13:G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70" zoomScaleNormal="70" workbookViewId="0">
      <selection activeCell="J11" sqref="J11"/>
    </sheetView>
  </sheetViews>
  <sheetFormatPr defaultRowHeight="15" x14ac:dyDescent="0.25"/>
  <cols>
    <col min="1" max="1" width="47.140625" customWidth="1"/>
  </cols>
  <sheetData>
    <row r="1" spans="1:7" ht="24.75" customHeight="1" x14ac:dyDescent="0.25">
      <c r="A1" s="63" t="s">
        <v>164</v>
      </c>
      <c r="B1" s="64" t="s">
        <v>165</v>
      </c>
      <c r="C1" s="64" t="s">
        <v>166</v>
      </c>
      <c r="D1" s="63" t="s">
        <v>167</v>
      </c>
      <c r="E1" s="63" t="s">
        <v>168</v>
      </c>
      <c r="F1" s="63" t="s">
        <v>169</v>
      </c>
      <c r="G1" s="63" t="s">
        <v>170</v>
      </c>
    </row>
    <row r="2" spans="1:7" ht="25.5" x14ac:dyDescent="0.25">
      <c r="A2" s="73" t="s">
        <v>171</v>
      </c>
      <c r="B2" s="65">
        <v>0.05</v>
      </c>
      <c r="C2" s="66"/>
      <c r="D2" s="67"/>
      <c r="E2" s="67"/>
      <c r="F2" s="67"/>
      <c r="G2" s="67"/>
    </row>
    <row r="3" spans="1:7" ht="51" x14ac:dyDescent="0.25">
      <c r="A3" s="73" t="s">
        <v>220</v>
      </c>
      <c r="B3" s="71"/>
      <c r="C3" s="71"/>
      <c r="D3" s="69">
        <v>0.45</v>
      </c>
      <c r="E3" s="67"/>
      <c r="F3" s="67"/>
      <c r="G3" s="68"/>
    </row>
    <row r="4" spans="1:7" ht="51" x14ac:dyDescent="0.25">
      <c r="A4" s="73" t="s">
        <v>174</v>
      </c>
      <c r="B4" s="66"/>
      <c r="C4" s="66"/>
      <c r="D4" s="72"/>
      <c r="E4" s="69"/>
      <c r="F4" s="69">
        <v>0.45</v>
      </c>
      <c r="G4" s="68"/>
    </row>
    <row r="5" spans="1:7" ht="25.5" x14ac:dyDescent="0.25">
      <c r="A5" s="73" t="s">
        <v>175</v>
      </c>
      <c r="B5" s="66"/>
      <c r="C5" s="66"/>
      <c r="D5" s="67"/>
      <c r="E5" s="67"/>
      <c r="F5" s="67"/>
      <c r="G5" s="69">
        <v>0.05</v>
      </c>
    </row>
    <row r="6" spans="1:7" ht="14.45" x14ac:dyDescent="0.35">
      <c r="A6" s="63" t="s">
        <v>172</v>
      </c>
      <c r="B6" s="70">
        <f>SUM(B2:B5)</f>
        <v>0.05</v>
      </c>
      <c r="C6" s="70">
        <f t="shared" ref="C6:G6" si="0">SUM(C2:C5)</f>
        <v>0</v>
      </c>
      <c r="D6" s="70">
        <f t="shared" si="0"/>
        <v>0.45</v>
      </c>
      <c r="E6" s="70">
        <f t="shared" si="0"/>
        <v>0</v>
      </c>
      <c r="F6" s="70">
        <f t="shared" si="0"/>
        <v>0.45</v>
      </c>
      <c r="G6" s="70">
        <f t="shared" si="0"/>
        <v>0.05</v>
      </c>
    </row>
    <row r="7" spans="1:7" ht="14.45" x14ac:dyDescent="0.35">
      <c r="A7" s="63" t="s">
        <v>173</v>
      </c>
      <c r="B7" s="70">
        <f>B6</f>
        <v>0.05</v>
      </c>
      <c r="C7" s="70">
        <f>B7+C6</f>
        <v>0.05</v>
      </c>
      <c r="D7" s="70">
        <f t="shared" ref="D7:G7" si="1">C7+D6</f>
        <v>0.5</v>
      </c>
      <c r="E7" s="70">
        <f t="shared" si="1"/>
        <v>0.5</v>
      </c>
      <c r="F7" s="70">
        <f t="shared" si="1"/>
        <v>0.95</v>
      </c>
      <c r="G7" s="70">
        <f t="shared" si="1"/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PLANILHA RESUMO</vt:lpstr>
      <vt:lpstr>Memória 1</vt:lpstr>
      <vt:lpstr>Memória 2</vt:lpstr>
      <vt:lpstr>Memória 3_Cotações</vt:lpstr>
      <vt:lpstr>CRONOGRAMA</vt:lpstr>
      <vt:lpstr>'Memória 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Cliente</cp:lastModifiedBy>
  <cp:lastPrinted>2021-05-04T19:01:50Z</cp:lastPrinted>
  <dcterms:created xsi:type="dcterms:W3CDTF">2020-07-06T15:50:27Z</dcterms:created>
  <dcterms:modified xsi:type="dcterms:W3CDTF">2023-02-04T02:39:27Z</dcterms:modified>
</cp:coreProperties>
</file>