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19425" windowHeight="11025" tabRatio="406" activeTab="2"/>
  </bookViews>
  <sheets>
    <sheet name="PLANILHA RESUMO" sheetId="3" r:id="rId1"/>
    <sheet name="Memória 1" sheetId="7" r:id="rId2"/>
    <sheet name="Memória 2" sheetId="6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" i="7" l="1"/>
  <c r="R26" i="7"/>
  <c r="Q26" i="7" s="1"/>
  <c r="R25" i="7"/>
  <c r="R24" i="7"/>
  <c r="Q24" i="7" s="1"/>
  <c r="R23" i="7"/>
  <c r="Q23" i="7" s="1"/>
  <c r="R22" i="7"/>
  <c r="Q22" i="7" s="1"/>
  <c r="R18" i="7"/>
  <c r="Q18" i="7" s="1"/>
  <c r="R17" i="7"/>
  <c r="Q17" i="7" s="1"/>
  <c r="R16" i="7"/>
  <c r="Q16" i="7" s="1"/>
  <c r="R15" i="7"/>
  <c r="Q15" i="7" s="1"/>
  <c r="R14" i="7"/>
  <c r="Q14" i="7" s="1"/>
  <c r="X34" i="7"/>
  <c r="X35" i="7"/>
  <c r="X36" i="7"/>
  <c r="X37" i="7"/>
  <c r="X38" i="7"/>
  <c r="X39" i="7"/>
  <c r="X40" i="7"/>
  <c r="X41" i="7"/>
  <c r="X42" i="7"/>
  <c r="X43" i="7"/>
  <c r="X44" i="7"/>
  <c r="X33" i="7"/>
  <c r="C4" i="6" l="1"/>
  <c r="F17" i="6" l="1"/>
  <c r="G17" i="6" s="1"/>
  <c r="F29" i="6"/>
  <c r="G20" i="6"/>
  <c r="G10" i="6"/>
  <c r="G9" i="6"/>
  <c r="E8" i="3"/>
  <c r="E9" i="3"/>
  <c r="E10" i="3"/>
  <c r="E13" i="3"/>
  <c r="E11" i="3"/>
  <c r="E14" i="3"/>
  <c r="F14" i="3" s="1"/>
  <c r="E15" i="3"/>
  <c r="F15" i="3" s="1"/>
  <c r="E16" i="3"/>
  <c r="F16" i="3" s="1"/>
  <c r="E17" i="3"/>
  <c r="F17" i="3" s="1"/>
  <c r="E7" i="3"/>
  <c r="G29" i="6" l="1"/>
  <c r="G7" i="6"/>
  <c r="F21" i="6" s="1"/>
  <c r="G21" i="6" s="1"/>
  <c r="F7" i="3" l="1"/>
  <c r="F8" i="3"/>
  <c r="F10" i="3"/>
  <c r="F13" i="3"/>
  <c r="F11" i="3"/>
  <c r="F9" i="3"/>
  <c r="D34" i="3" l="1"/>
  <c r="G32" i="3" s="1"/>
  <c r="F22" i="6" l="1"/>
  <c r="G22" i="6" s="1"/>
  <c r="G30" i="3"/>
  <c r="G31" i="3"/>
  <c r="F18" i="6" l="1"/>
  <c r="G18" i="6" s="1"/>
  <c r="F30" i="6"/>
  <c r="G30" i="6" s="1"/>
  <c r="G27" i="6" l="1"/>
  <c r="E24" i="3" s="1"/>
  <c r="F24" i="3" s="1"/>
  <c r="G15" i="6"/>
  <c r="E23" i="3" s="1"/>
  <c r="F23" i="3" s="1"/>
  <c r="F25" i="3" l="1"/>
  <c r="D40" i="3"/>
  <c r="F18" i="3"/>
  <c r="E42" i="3" l="1"/>
  <c r="D39" i="3"/>
  <c r="G39" i="3" l="1"/>
</calcChain>
</file>

<file path=xl/sharedStrings.xml><?xml version="1.0" encoding="utf-8"?>
<sst xmlns="http://schemas.openxmlformats.org/spreadsheetml/2006/main" count="175" uniqueCount="96">
  <si>
    <t>Cargo</t>
  </si>
  <si>
    <t>Custo parcial (R$)</t>
  </si>
  <si>
    <t>Sub total (A)</t>
  </si>
  <si>
    <t>Sub total (B)</t>
  </si>
  <si>
    <t>Custos Diretos com honorários profissionais - Horista</t>
  </si>
  <si>
    <t>Quantidade necessária estimada</t>
  </si>
  <si>
    <t xml:space="preserve">Unidade de medida </t>
  </si>
  <si>
    <t>hora</t>
  </si>
  <si>
    <t>Fator k4</t>
  </si>
  <si>
    <t>PIS</t>
  </si>
  <si>
    <t>COFINS</t>
  </si>
  <si>
    <t>ISS</t>
  </si>
  <si>
    <t>Fatores 
(Alíquotas)</t>
  </si>
  <si>
    <t>Fator K (horista)</t>
  </si>
  <si>
    <t>Fator K (mensalista)</t>
  </si>
  <si>
    <t>TRDE</t>
  </si>
  <si>
    <t>k1 (horista)</t>
  </si>
  <si>
    <t>k1 (mensalista)</t>
  </si>
  <si>
    <t>Valor máximo para contratação</t>
  </si>
  <si>
    <t>Custo por item (R$)</t>
  </si>
  <si>
    <t>Valor unitário referencial (R$)</t>
  </si>
  <si>
    <t>Fonte referencial</t>
  </si>
  <si>
    <t>k2</t>
  </si>
  <si>
    <t>k3</t>
  </si>
  <si>
    <t>Encargos Sociais, Impostos, Lucro e Overhead</t>
  </si>
  <si>
    <t>CUSTOS DIRETOS</t>
  </si>
  <si>
    <t>CUSTOS INDIRETOS</t>
  </si>
  <si>
    <t>Equipe Horista</t>
  </si>
  <si>
    <t>Equipe Chave</t>
  </si>
  <si>
    <t>Equipe de Apoio</t>
  </si>
  <si>
    <t>Coordenador Geral</t>
  </si>
  <si>
    <t>Analista de Geoinformação</t>
  </si>
  <si>
    <t>Engenheiro de Barragens</t>
  </si>
  <si>
    <t>Engenheiro de Irrigação</t>
  </si>
  <si>
    <t>Engenheiro de Orçamentos</t>
  </si>
  <si>
    <t>Economista</t>
  </si>
  <si>
    <t>Auxiliar Administrativo</t>
  </si>
  <si>
    <t>Técnico Ambiental</t>
  </si>
  <si>
    <t>Técnico de Obras</t>
  </si>
  <si>
    <t>Técnico em Geoprocessamento</t>
  </si>
  <si>
    <t>Cadastro de barragens in loco</t>
  </si>
  <si>
    <t>Custos Variáveis</t>
  </si>
  <si>
    <t>Cadastro de empreendedor ou uso de água</t>
  </si>
  <si>
    <t>PLANILHA RESUMO -  CADASTRO DE BARRAGENS E EMPREENDEDORES, E ESTUDOS DE VIABILIDADE PARA IRRIGAÇÃO A PARTIR DO PISF EM PERNAMBUCO - CONTRATO DE GESTÃO ANA Nº 028/2020</t>
  </si>
  <si>
    <t>OBJETO:</t>
  </si>
  <si>
    <t>LOCALIDADE:</t>
  </si>
  <si>
    <t>REFERÊNCIAS:</t>
  </si>
  <si>
    <t>FONTE</t>
  </si>
  <si>
    <t>CÓDIGO</t>
  </si>
  <si>
    <t>DESCRIÇÃO</t>
  </si>
  <si>
    <t>UNIDADE</t>
  </si>
  <si>
    <t>QUANTIDADE</t>
  </si>
  <si>
    <t>CUSTO  UNIT.</t>
  </si>
  <si>
    <t>TOTAL</t>
  </si>
  <si>
    <t>COMPOSIÇÃO</t>
  </si>
  <si>
    <t>COMP.01</t>
  </si>
  <si>
    <t>VEÍCULO LEVE - TIPO PICK UP 4 X 4 - (SEM MOTORISTA)</t>
  </si>
  <si>
    <t>MÊS</t>
  </si>
  <si>
    <t>EQUIPAMENTOS</t>
  </si>
  <si>
    <t>E8891</t>
  </si>
  <si>
    <t>Veículo leve - tipo pick up 4 x 4 - (sem motorista)</t>
  </si>
  <si>
    <t>CHP</t>
  </si>
  <si>
    <t>CHI</t>
  </si>
  <si>
    <t xml:space="preserve">OBS: Quantidades referentes a CHP e CHI foram retiradas da Tabela 6 (página 23) do ANEXO I - PREMISSAS E DIRETRIZES contido no Boletim Administrativo do DNIT nº 163 de 25 de agosto de 2020 (Resolução nª 11/2020 - Tabela de Preços de Consultoria).  </t>
  </si>
  <si>
    <t>COMP.02</t>
  </si>
  <si>
    <t>CADASTRO DE BARRAGEM IN LOCO</t>
  </si>
  <si>
    <t>EQUIPE DE NÍVEL MÉDIO</t>
  </si>
  <si>
    <t>P8147</t>
  </si>
  <si>
    <t>Técnicos de Obras</t>
  </si>
  <si>
    <t>B8958</t>
  </si>
  <si>
    <t>Cesta de Instalação - Topografia</t>
  </si>
  <si>
    <t>COMP.03</t>
  </si>
  <si>
    <t>CADASTRO DE EMPREENDEDOR OU USO DE ÁGUA</t>
  </si>
  <si>
    <t>P8143</t>
  </si>
  <si>
    <t>cadastro</t>
  </si>
  <si>
    <t>P8026</t>
  </si>
  <si>
    <t>P8047</t>
  </si>
  <si>
    <t>P8053</t>
  </si>
  <si>
    <t>P8061</t>
  </si>
  <si>
    <t>P8067</t>
  </si>
  <si>
    <t>P8155</t>
  </si>
  <si>
    <t>Hora</t>
  </si>
  <si>
    <t>Mês</t>
  </si>
  <si>
    <t>PERNAMBUCO</t>
  </si>
  <si>
    <t>CADASTRO DE BARRAGENS E EMPREENDEDORES, E ESTUDOS DE VIABILIDADE PARA IRRIGAÇÃO A PARTIR DO PISF EM PERNAMBUCO</t>
  </si>
  <si>
    <t xml:space="preserve">DNIT (ABRIL/2021) </t>
  </si>
  <si>
    <t>Horas globais / mês trabalháveis</t>
  </si>
  <si>
    <t>SUBTOTAL DE EQUIPAMENTOS COM FATOR TRDE</t>
  </si>
  <si>
    <t>SUBTOTAL DE EQUIPE COM FATOR K</t>
  </si>
  <si>
    <t>COMPOSIÇÃO DE SERVIÇOS VARIÁVEIS</t>
  </si>
  <si>
    <t>PORTARIA Nº 363/ANA, DE 2 DE FEVEREIRO DE 2021</t>
  </si>
  <si>
    <t>Fonte: https://in.gov.br/en/web/dou/-/portaria-n-363/ana-de-2-de-fevereiro-de-2021-302549945</t>
  </si>
  <si>
    <t>OBS: Quantidades estimadas considerando que a equipe dimensionada atende satisfatoriamente ao cadastro de 80 barragens por mês, dispondo de dois técnicos, um veículo e equipamentos de medição.</t>
  </si>
  <si>
    <t>OBS: Quantidades estimadas considerando que a equipe dimensionada atende satisfatoriamente ao cadastro de 100 usuários por mês, dispondo de um técnico ambiental e um veículo</t>
  </si>
  <si>
    <t>ANA (Port nº 363/2021)</t>
  </si>
  <si>
    <t>Composição de Custos
(vide Memória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</si>
</sst>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&quot;R$&quot;#,##0.00"/>
    <numFmt numFmtId="167" formatCode="_-* #,##0.0000000_-;\-* #,##0.0000000_-;_-* &quot;-&quot;???????_-;_-@_-"/>
    <numFmt numFmtId="168" formatCode="_-* #,##0.00_-;\-* #,##0.00_-;_-* &quot;-&quot;???????_-;_-@_-"/>
    <numFmt numFmtId="169" formatCode="_-[$R$-416]\ * #,##0.00_-;\-[$R$-416]\ * #,##0.00_-;_-[$R$-416]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0"/>
      <color theme="1"/>
      <name val="Segoe UI Semibold"/>
      <family val="2"/>
    </font>
    <font>
      <b/>
      <sz val="10.5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20"/>
      <color rgb="FF21409A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rgb="FF16293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0" fontId="2" fillId="0" borderId="4" xfId="2" applyNumberFormat="1" applyFont="1" applyBorder="1" applyAlignment="1">
      <alignment horizontal="center" vertical="center"/>
    </xf>
    <xf numFmtId="10" fontId="2" fillId="0" borderId="11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0" fillId="5" borderId="0" xfId="0" applyFill="1"/>
    <xf numFmtId="0" fontId="6" fillId="0" borderId="4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65" fontId="6" fillId="0" borderId="10" xfId="1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5" fontId="6" fillId="0" borderId="9" xfId="1" applyNumberFormat="1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65" fontId="2" fillId="0" borderId="0" xfId="0" applyNumberFormat="1" applyFont="1"/>
    <xf numFmtId="0" fontId="1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165" fontId="2" fillId="0" borderId="21" xfId="2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7" borderId="0" xfId="0" applyFont="1" applyFill="1"/>
    <xf numFmtId="0" fontId="3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10" fontId="2" fillId="7" borderId="0" xfId="2" applyNumberFormat="1" applyFont="1" applyFill="1" applyBorder="1" applyAlignment="1">
      <alignment horizontal="center" vertical="center"/>
    </xf>
    <xf numFmtId="0" fontId="2" fillId="0" borderId="0" xfId="0" applyFont="1" applyFill="1"/>
    <xf numFmtId="166" fontId="2" fillId="0" borderId="0" xfId="0" applyNumberFormat="1" applyFont="1"/>
    <xf numFmtId="166" fontId="4" fillId="0" borderId="2" xfId="0" applyNumberFormat="1" applyFont="1" applyBorder="1" applyAlignment="1">
      <alignment vertical="center"/>
    </xf>
    <xf numFmtId="166" fontId="4" fillId="0" borderId="3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horizontal="left" vertical="center" indent="5"/>
    </xf>
    <xf numFmtId="0" fontId="2" fillId="0" borderId="22" xfId="0" applyFont="1" applyBorder="1"/>
    <xf numFmtId="0" fontId="2" fillId="0" borderId="4" xfId="0" applyFont="1" applyBorder="1" applyAlignment="1">
      <alignment horizontal="left" vertical="center" indent="3"/>
    </xf>
    <xf numFmtId="0" fontId="3" fillId="0" borderId="4" xfId="0" applyFont="1" applyBorder="1" applyAlignment="1">
      <alignment vertical="center"/>
    </xf>
    <xf numFmtId="1" fontId="6" fillId="0" borderId="4" xfId="0" applyNumberFormat="1" applyFont="1" applyBorder="1" applyAlignment="1">
      <alignment horizontal="center" vertical="center"/>
    </xf>
    <xf numFmtId="0" fontId="14" fillId="8" borderId="38" xfId="0" applyFont="1" applyFill="1" applyBorder="1" applyAlignment="1">
      <alignment horizontal="center" vertical="center"/>
    </xf>
    <xf numFmtId="0" fontId="14" fillId="8" borderId="39" xfId="0" applyFont="1" applyFill="1" applyBorder="1" applyAlignment="1">
      <alignment horizontal="center" vertical="center"/>
    </xf>
    <xf numFmtId="43" fontId="14" fillId="8" borderId="39" xfId="6" applyFont="1" applyFill="1" applyBorder="1" applyAlignment="1">
      <alignment horizontal="center" vertical="center"/>
    </xf>
    <xf numFmtId="0" fontId="14" fillId="8" borderId="40" xfId="0" applyFont="1" applyFill="1" applyBorder="1" applyAlignment="1">
      <alignment horizontal="center" vertical="center"/>
    </xf>
    <xf numFmtId="0" fontId="14" fillId="9" borderId="41" xfId="0" applyFont="1" applyFill="1" applyBorder="1" applyAlignment="1">
      <alignment horizontal="center" vertical="center"/>
    </xf>
    <xf numFmtId="0" fontId="14" fillId="9" borderId="42" xfId="0" applyFont="1" applyFill="1" applyBorder="1" applyAlignment="1">
      <alignment horizontal="center" vertical="center" wrapText="1"/>
    </xf>
    <xf numFmtId="0" fontId="14" fillId="9" borderId="42" xfId="0" applyFont="1" applyFill="1" applyBorder="1" applyAlignment="1">
      <alignment vertical="center" wrapText="1"/>
    </xf>
    <xf numFmtId="43" fontId="14" fillId="9" borderId="42" xfId="6" applyFont="1" applyFill="1" applyBorder="1" applyAlignment="1">
      <alignment horizontal="center" vertical="center"/>
    </xf>
    <xf numFmtId="165" fontId="14" fillId="9" borderId="43" xfId="0" applyNumberFormat="1" applyFont="1" applyFill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167" fontId="17" fillId="0" borderId="45" xfId="6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0" fillId="3" borderId="47" xfId="5" applyFont="1" applyFill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justify" vertical="center" wrapText="1"/>
    </xf>
    <xf numFmtId="0" fontId="0" fillId="0" borderId="25" xfId="0" applyBorder="1" applyAlignment="1">
      <alignment horizontal="center" vertical="center"/>
    </xf>
    <xf numFmtId="168" fontId="10" fillId="0" borderId="25" xfId="6" applyNumberFormat="1" applyFont="1" applyBorder="1" applyAlignment="1">
      <alignment horizontal="center" vertical="center"/>
    </xf>
    <xf numFmtId="164" fontId="10" fillId="0" borderId="25" xfId="4" quotePrefix="1" applyFont="1" applyFill="1" applyBorder="1" applyAlignment="1">
      <alignment horizontal="right" vertical="center"/>
    </xf>
    <xf numFmtId="4" fontId="0" fillId="0" borderId="48" xfId="0" applyNumberForma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Border="1" applyAlignment="1">
      <alignment horizontal="justify" vertical="center" wrapText="1"/>
    </xf>
    <xf numFmtId="168" fontId="10" fillId="0" borderId="50" xfId="6" applyNumberFormat="1" applyFont="1" applyBorder="1" applyAlignment="1">
      <alignment horizontal="center" vertical="center"/>
    </xf>
    <xf numFmtId="43" fontId="1" fillId="0" borderId="50" xfId="6" applyFont="1" applyBorder="1" applyAlignment="1">
      <alignment horizontal="right" vertical="center"/>
    </xf>
    <xf numFmtId="4" fontId="0" fillId="0" borderId="5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3" fontId="1" fillId="0" borderId="0" xfId="6" applyFont="1" applyAlignment="1">
      <alignment vertical="center"/>
    </xf>
    <xf numFmtId="0" fontId="10" fillId="3" borderId="52" xfId="5" applyFont="1" applyFill="1" applyBorder="1" applyAlignment="1">
      <alignment horizontal="center"/>
    </xf>
    <xf numFmtId="0" fontId="10" fillId="0" borderId="5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168" fontId="10" fillId="0" borderId="53" xfId="6" applyNumberFormat="1" applyFont="1" applyBorder="1" applyAlignment="1">
      <alignment horizontal="center" vertical="center"/>
    </xf>
    <xf numFmtId="164" fontId="10" fillId="0" borderId="53" xfId="4" quotePrefix="1" applyFont="1" applyFill="1" applyBorder="1" applyAlignment="1">
      <alignment horizontal="right" vertical="center"/>
    </xf>
    <xf numFmtId="4" fontId="0" fillId="0" borderId="54" xfId="0" applyNumberFormat="1" applyBorder="1" applyAlignment="1">
      <alignment vertical="center"/>
    </xf>
    <xf numFmtId="0" fontId="10" fillId="0" borderId="25" xfId="5" applyFont="1" applyBorder="1" applyAlignment="1">
      <alignment horizontal="left" wrapText="1"/>
    </xf>
    <xf numFmtId="0" fontId="10" fillId="3" borderId="25" xfId="5" applyFont="1" applyFill="1" applyBorder="1" applyAlignment="1">
      <alignment horizontal="center"/>
    </xf>
    <xf numFmtId="168" fontId="17" fillId="0" borderId="45" xfId="6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20" fillId="0" borderId="0" xfId="0" applyFont="1" applyAlignment="1">
      <alignment vertical="top"/>
    </xf>
    <xf numFmtId="0" fontId="18" fillId="0" borderId="0" xfId="0" applyFont="1" applyAlignment="1">
      <alignment horizontal="center" vertical="top" wrapText="1"/>
    </xf>
    <xf numFmtId="169" fontId="2" fillId="0" borderId="4" xfId="0" applyNumberFormat="1" applyFont="1" applyBorder="1" applyAlignment="1">
      <alignment horizontal="left" vertical="center" indent="3"/>
    </xf>
    <xf numFmtId="0" fontId="19" fillId="0" borderId="0" xfId="0" applyFont="1" applyBorder="1" applyAlignment="1">
      <alignment horizontal="left" vertical="top"/>
    </xf>
    <xf numFmtId="164" fontId="10" fillId="0" borderId="55" xfId="4" quotePrefix="1" applyFont="1" applyFill="1" applyBorder="1" applyAlignment="1">
      <alignment horizontal="right" vertical="center"/>
    </xf>
    <xf numFmtId="4" fontId="0" fillId="0" borderId="56" xfId="0" applyNumberFormat="1" applyBorder="1" applyAlignment="1">
      <alignment vertical="center"/>
    </xf>
    <xf numFmtId="0" fontId="10" fillId="3" borderId="57" xfId="5" applyFont="1" applyFill="1" applyBorder="1" applyAlignment="1">
      <alignment horizontal="center"/>
    </xf>
    <xf numFmtId="0" fontId="10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justify" vertical="center" wrapText="1"/>
    </xf>
    <xf numFmtId="0" fontId="0" fillId="0" borderId="55" xfId="0" applyBorder="1" applyAlignment="1">
      <alignment horizontal="center" vertical="center"/>
    </xf>
    <xf numFmtId="168" fontId="10" fillId="0" borderId="55" xfId="6" applyNumberFormat="1" applyFont="1" applyBorder="1" applyAlignment="1">
      <alignment horizontal="center" vertical="center"/>
    </xf>
    <xf numFmtId="164" fontId="14" fillId="9" borderId="25" xfId="4" quotePrefix="1" applyFont="1" applyFill="1" applyBorder="1" applyAlignment="1">
      <alignment horizontal="right" vertical="center"/>
    </xf>
    <xf numFmtId="4" fontId="14" fillId="9" borderId="48" xfId="0" applyNumberFormat="1" applyFont="1" applyFill="1" applyBorder="1" applyAlignment="1">
      <alignment vertical="center"/>
    </xf>
    <xf numFmtId="1" fontId="0" fillId="0" borderId="0" xfId="0" applyNumberFormat="1"/>
    <xf numFmtId="0" fontId="1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2" fontId="2" fillId="0" borderId="4" xfId="2" applyNumberFormat="1" applyFont="1" applyBorder="1" applyAlignment="1">
      <alignment horizontal="center" vertical="center"/>
    </xf>
    <xf numFmtId="2" fontId="2" fillId="0" borderId="11" xfId="2" applyNumberFormat="1" applyFont="1" applyBorder="1" applyAlignment="1">
      <alignment horizontal="center" vertical="center"/>
    </xf>
    <xf numFmtId="0" fontId="21" fillId="0" borderId="0" xfId="0" applyFont="1"/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5" fontId="2" fillId="2" borderId="15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justify" vertical="center" wrapText="1"/>
    </xf>
    <xf numFmtId="0" fontId="0" fillId="0" borderId="29" xfId="0" applyBorder="1" applyAlignment="1">
      <alignment horizontal="justify" vertical="center" wrapText="1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4" fillId="9" borderId="58" xfId="5" applyFont="1" applyFill="1" applyBorder="1" applyAlignment="1">
      <alignment horizontal="right"/>
    </xf>
    <xf numFmtId="0" fontId="14" fillId="9" borderId="32" xfId="5" applyFont="1" applyFill="1" applyBorder="1" applyAlignment="1">
      <alignment horizontal="right"/>
    </xf>
    <xf numFmtId="0" fontId="14" fillId="9" borderId="59" xfId="5" applyFont="1" applyFill="1" applyBorder="1" applyAlignment="1">
      <alignment horizontal="right"/>
    </xf>
  </cellXfs>
  <cellStyles count="7">
    <cellStyle name="Excel Built-in Normal" xfId="5"/>
    <cellStyle name="Moeda" xfId="1" builtinId="4"/>
    <cellStyle name="Normal" xfId="0" builtinId="0"/>
    <cellStyle name="Normal 2" xfId="3"/>
    <cellStyle name="Porcentagem" xfId="2" builtinId="5"/>
    <cellStyle name="Separador de milhares 2 3" xfId="6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97</xdr:row>
      <xdr:rowOff>0</xdr:rowOff>
    </xdr:from>
    <xdr:ext cx="17963030" cy="323849"/>
    <xdr:pic>
      <xdr:nvPicPr>
        <xdr:cNvPr id="13" name="Picture 2">
          <a:extLst>
            <a:ext uri="{FF2B5EF4-FFF2-40B4-BE49-F238E27FC236}">
              <a16:creationId xmlns:a16="http://schemas.microsoft.com/office/drawing/2014/main" xmlns="" id="{4847343C-AB3E-4F41-8AF4-BBFC99559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1794" y="18545735"/>
          <a:ext cx="17963030" cy="323849"/>
        </a:xfrm>
        <a:prstGeom prst="rect">
          <a:avLst/>
        </a:prstGeom>
      </xdr:spPr>
    </xdr:pic>
    <xdr:clientData/>
  </xdr:oneCellAnchor>
  <xdr:twoCellAnchor editAs="oneCell">
    <xdr:from>
      <xdr:col>3</xdr:col>
      <xdr:colOff>291354</xdr:colOff>
      <xdr:row>5</xdr:row>
      <xdr:rowOff>78441</xdr:rowOff>
    </xdr:from>
    <xdr:to>
      <xdr:col>8</xdr:col>
      <xdr:colOff>582706</xdr:colOff>
      <xdr:row>19</xdr:row>
      <xdr:rowOff>148082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B71B6EA-3B13-449D-BC52-8F9FA3C33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81736" y="1120588"/>
          <a:ext cx="3316941" cy="27366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19</xdr:col>
      <xdr:colOff>399314</xdr:colOff>
      <xdr:row>29</xdr:row>
      <xdr:rowOff>27614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A11716D9-4E2D-42AC-8BB6-BB53E1037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10975" y="0"/>
          <a:ext cx="5885714" cy="76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2:G51"/>
  <sheetViews>
    <sheetView showGridLines="0" zoomScale="85" zoomScaleNormal="85" zoomScaleSheetLayoutView="90" workbookViewId="0">
      <selection activeCell="E42" sqref="E42"/>
    </sheetView>
  </sheetViews>
  <sheetFormatPr defaultColWidth="9.140625" defaultRowHeight="15" x14ac:dyDescent="0.25"/>
  <cols>
    <col min="1" max="1" width="3.85546875" style="1" customWidth="1"/>
    <col min="2" max="2" width="41.140625" style="1" bestFit="1" customWidth="1"/>
    <col min="3" max="3" width="32.140625" style="1" customWidth="1"/>
    <col min="4" max="4" width="22" style="1" customWidth="1"/>
    <col min="5" max="5" width="31.85546875" style="1" bestFit="1" customWidth="1"/>
    <col min="6" max="6" width="25.28515625" style="1" customWidth="1"/>
    <col min="7" max="7" width="26.42578125" style="1" customWidth="1"/>
    <col min="8" max="8" width="3.85546875" style="1" customWidth="1"/>
    <col min="9" max="9" width="11" style="1" bestFit="1" customWidth="1"/>
    <col min="10" max="16384" width="9.140625" style="1"/>
  </cols>
  <sheetData>
    <row r="2" spans="2:7" ht="43.5" customHeight="1" x14ac:dyDescent="0.25">
      <c r="B2" s="110" t="s">
        <v>43</v>
      </c>
      <c r="C2" s="111"/>
      <c r="D2" s="111"/>
      <c r="E2" s="111"/>
      <c r="F2" s="111"/>
      <c r="G2" s="112"/>
    </row>
    <row r="3" spans="2:7" ht="4.5" customHeight="1" x14ac:dyDescent="0.25"/>
    <row r="4" spans="2:7" ht="24" customHeight="1" x14ac:dyDescent="0.25">
      <c r="B4" s="116" t="s">
        <v>4</v>
      </c>
      <c r="C4" s="117"/>
      <c r="D4" s="118"/>
      <c r="E4" s="118"/>
      <c r="F4" s="118"/>
      <c r="G4" s="119"/>
    </row>
    <row r="5" spans="2:7" ht="18.75" customHeight="1" x14ac:dyDescent="0.25">
      <c r="B5" s="3" t="s">
        <v>0</v>
      </c>
      <c r="C5" s="3" t="s">
        <v>5</v>
      </c>
      <c r="D5" s="22" t="s">
        <v>6</v>
      </c>
      <c r="E5" s="24" t="s">
        <v>20</v>
      </c>
      <c r="F5" s="4" t="s">
        <v>19</v>
      </c>
      <c r="G5" s="4" t="s">
        <v>21</v>
      </c>
    </row>
    <row r="6" spans="2:7" ht="18.75" customHeight="1" x14ac:dyDescent="0.25">
      <c r="B6" s="41" t="s">
        <v>28</v>
      </c>
      <c r="C6" s="132"/>
      <c r="D6" s="133"/>
      <c r="E6" s="133"/>
      <c r="F6" s="133"/>
      <c r="G6" s="134"/>
    </row>
    <row r="7" spans="2:7" ht="18.75" customHeight="1" x14ac:dyDescent="0.25">
      <c r="B7" s="40" t="s">
        <v>30</v>
      </c>
      <c r="C7" s="42">
        <v>350</v>
      </c>
      <c r="D7" s="14" t="s">
        <v>7</v>
      </c>
      <c r="E7" s="17">
        <f>'Memória 1'!R14</f>
        <v>118.66</v>
      </c>
      <c r="F7" s="17">
        <f>TRUNC((C7*E7),2)</f>
        <v>41531</v>
      </c>
      <c r="G7" s="16" t="s">
        <v>94</v>
      </c>
    </row>
    <row r="8" spans="2:7" ht="18.75" customHeight="1" x14ac:dyDescent="0.25">
      <c r="B8" s="40" t="s">
        <v>31</v>
      </c>
      <c r="C8" s="42">
        <v>350</v>
      </c>
      <c r="D8" s="16" t="s">
        <v>7</v>
      </c>
      <c r="E8" s="17">
        <f>'Memória 1'!R15</f>
        <v>69.42</v>
      </c>
      <c r="F8" s="17">
        <f t="shared" ref="F8:F11" si="0">TRUNC((C8*E8),2)</f>
        <v>24297</v>
      </c>
      <c r="G8" s="16" t="s">
        <v>94</v>
      </c>
    </row>
    <row r="9" spans="2:7" ht="18.75" customHeight="1" x14ac:dyDescent="0.25">
      <c r="B9" s="40" t="s">
        <v>32</v>
      </c>
      <c r="C9" s="42">
        <v>350</v>
      </c>
      <c r="D9" s="16" t="s">
        <v>7</v>
      </c>
      <c r="E9" s="17">
        <f>'Memória 1'!R16</f>
        <v>69.42</v>
      </c>
      <c r="F9" s="17">
        <f t="shared" si="0"/>
        <v>24297</v>
      </c>
      <c r="G9" s="16" t="s">
        <v>94</v>
      </c>
    </row>
    <row r="10" spans="2:7" ht="18.75" customHeight="1" x14ac:dyDescent="0.25">
      <c r="B10" s="40" t="s">
        <v>33</v>
      </c>
      <c r="C10" s="42">
        <v>350</v>
      </c>
      <c r="D10" s="16" t="s">
        <v>7</v>
      </c>
      <c r="E10" s="17">
        <f>'Memória 1'!R17</f>
        <v>69.42</v>
      </c>
      <c r="F10" s="17">
        <f t="shared" si="0"/>
        <v>24297</v>
      </c>
      <c r="G10" s="16" t="s">
        <v>94</v>
      </c>
    </row>
    <row r="11" spans="2:7" ht="18.75" customHeight="1" x14ac:dyDescent="0.25">
      <c r="B11" s="40" t="s">
        <v>35</v>
      </c>
      <c r="C11" s="42">
        <v>350</v>
      </c>
      <c r="D11" s="16" t="s">
        <v>7</v>
      </c>
      <c r="E11" s="17">
        <f>'Memória 1'!R18</f>
        <v>69.42</v>
      </c>
      <c r="F11" s="17">
        <f t="shared" si="0"/>
        <v>24297</v>
      </c>
      <c r="G11" s="16" t="s">
        <v>94</v>
      </c>
    </row>
    <row r="12" spans="2:7" ht="18.75" customHeight="1" x14ac:dyDescent="0.25">
      <c r="B12" s="41" t="s">
        <v>29</v>
      </c>
      <c r="C12" s="132"/>
      <c r="D12" s="133"/>
      <c r="E12" s="133"/>
      <c r="F12" s="133"/>
      <c r="G12" s="134"/>
    </row>
    <row r="13" spans="2:7" ht="18.75" customHeight="1" x14ac:dyDescent="0.25">
      <c r="B13" s="40" t="s">
        <v>34</v>
      </c>
      <c r="C13" s="42">
        <v>350</v>
      </c>
      <c r="D13" s="16" t="s">
        <v>7</v>
      </c>
      <c r="E13" s="17">
        <f>'Memória 1'!R22</f>
        <v>69.42</v>
      </c>
      <c r="F13" s="17">
        <f t="shared" ref="F13:F17" si="1">TRUNC((C13*E13),2)</f>
        <v>24297</v>
      </c>
      <c r="G13" s="16" t="s">
        <v>94</v>
      </c>
    </row>
    <row r="14" spans="2:7" ht="18.75" customHeight="1" x14ac:dyDescent="0.25">
      <c r="B14" s="40" t="s">
        <v>36</v>
      </c>
      <c r="C14" s="16">
        <v>500</v>
      </c>
      <c r="D14" s="16" t="s">
        <v>7</v>
      </c>
      <c r="E14" s="17">
        <f>'Memória 1'!R23</f>
        <v>24.75</v>
      </c>
      <c r="F14" s="17">
        <f t="shared" si="1"/>
        <v>12375</v>
      </c>
      <c r="G14" s="16" t="s">
        <v>94</v>
      </c>
    </row>
    <row r="15" spans="2:7" ht="18.75" customHeight="1" x14ac:dyDescent="0.25">
      <c r="B15" s="40" t="s">
        <v>37</v>
      </c>
      <c r="C15" s="16">
        <v>700</v>
      </c>
      <c r="D15" s="16" t="s">
        <v>7</v>
      </c>
      <c r="E15" s="17">
        <f>'Memória 1'!R24</f>
        <v>31.5</v>
      </c>
      <c r="F15" s="17">
        <f t="shared" si="1"/>
        <v>22050</v>
      </c>
      <c r="G15" s="16" t="s">
        <v>94</v>
      </c>
    </row>
    <row r="16" spans="2:7" ht="18.75" customHeight="1" x14ac:dyDescent="0.25">
      <c r="B16" s="40" t="s">
        <v>38</v>
      </c>
      <c r="C16" s="16">
        <v>700</v>
      </c>
      <c r="D16" s="16" t="s">
        <v>7</v>
      </c>
      <c r="E16" s="17">
        <f>'Memória 1'!R25</f>
        <v>31.5</v>
      </c>
      <c r="F16" s="17">
        <f t="shared" si="1"/>
        <v>22050</v>
      </c>
      <c r="G16" s="16" t="s">
        <v>94</v>
      </c>
    </row>
    <row r="17" spans="2:7" ht="18.75" customHeight="1" x14ac:dyDescent="0.25">
      <c r="B17" s="40" t="s">
        <v>39</v>
      </c>
      <c r="C17" s="16">
        <v>1400</v>
      </c>
      <c r="D17" s="16" t="s">
        <v>7</v>
      </c>
      <c r="E17" s="17">
        <f>'Memória 1'!R26</f>
        <v>31.5</v>
      </c>
      <c r="F17" s="17">
        <f t="shared" si="1"/>
        <v>44100</v>
      </c>
      <c r="G17" s="16" t="s">
        <v>94</v>
      </c>
    </row>
    <row r="18" spans="2:7" ht="15.75" x14ac:dyDescent="0.25">
      <c r="B18" s="128" t="s">
        <v>2</v>
      </c>
      <c r="C18" s="129"/>
      <c r="D18" s="130"/>
      <c r="E18" s="131"/>
      <c r="F18" s="126">
        <f>SUM(F7:F17)</f>
        <v>263591</v>
      </c>
      <c r="G18" s="127"/>
    </row>
    <row r="19" spans="2:7" ht="4.5" customHeight="1" x14ac:dyDescent="0.25">
      <c r="B19" s="39"/>
      <c r="C19" s="39"/>
      <c r="D19" s="39"/>
      <c r="E19" s="39"/>
      <c r="F19" s="39"/>
      <c r="G19" s="39"/>
    </row>
    <row r="20" spans="2:7" s="2" customFormat="1" ht="4.5" customHeight="1" x14ac:dyDescent="0.25"/>
    <row r="21" spans="2:7" ht="18.75" x14ac:dyDescent="0.25">
      <c r="B21" s="116" t="s">
        <v>41</v>
      </c>
      <c r="C21" s="117"/>
      <c r="D21" s="118"/>
      <c r="E21" s="118"/>
      <c r="F21" s="118"/>
      <c r="G21" s="119"/>
    </row>
    <row r="22" spans="2:7" x14ac:dyDescent="0.25">
      <c r="B22" s="5" t="s">
        <v>0</v>
      </c>
      <c r="C22" s="3" t="s">
        <v>5</v>
      </c>
      <c r="D22" s="3" t="s">
        <v>6</v>
      </c>
      <c r="E22" s="4" t="s">
        <v>20</v>
      </c>
      <c r="F22" s="4" t="s">
        <v>1</v>
      </c>
      <c r="G22" s="4" t="s">
        <v>21</v>
      </c>
    </row>
    <row r="23" spans="2:7" ht="30" x14ac:dyDescent="0.25">
      <c r="B23" s="13" t="s">
        <v>40</v>
      </c>
      <c r="C23" s="16">
        <v>700</v>
      </c>
      <c r="D23" s="16" t="s">
        <v>74</v>
      </c>
      <c r="E23" s="19">
        <f>'Memória 2'!G15</f>
        <v>470.11482379008737</v>
      </c>
      <c r="F23" s="17">
        <f t="shared" ref="F23" si="2">C23*E23</f>
        <v>329080.37665306113</v>
      </c>
      <c r="G23" s="23" t="s">
        <v>95</v>
      </c>
    </row>
    <row r="24" spans="2:7" ht="28.5" customHeight="1" x14ac:dyDescent="0.25">
      <c r="B24" s="20" t="s">
        <v>42</v>
      </c>
      <c r="C24" s="16">
        <v>140</v>
      </c>
      <c r="D24" s="16" t="s">
        <v>74</v>
      </c>
      <c r="E24" s="18">
        <f>'Memória 2'!G27</f>
        <v>174.636</v>
      </c>
      <c r="F24" s="15">
        <f>C24*E24</f>
        <v>24449.040000000001</v>
      </c>
      <c r="G24" s="23" t="s">
        <v>95</v>
      </c>
    </row>
    <row r="25" spans="2:7" ht="15.75" x14ac:dyDescent="0.25">
      <c r="B25" s="120" t="s">
        <v>3</v>
      </c>
      <c r="C25" s="121"/>
      <c r="D25" s="122"/>
      <c r="E25" s="123"/>
      <c r="F25" s="124">
        <f>SUM(F23:F24)</f>
        <v>353529.41665306111</v>
      </c>
      <c r="G25" s="125"/>
    </row>
    <row r="26" spans="2:7" ht="4.5" customHeight="1" x14ac:dyDescent="0.25"/>
    <row r="27" spans="2:7" ht="15" customHeight="1" x14ac:dyDescent="0.25">
      <c r="B27" s="113" t="s">
        <v>12</v>
      </c>
      <c r="C27" s="3" t="s">
        <v>16</v>
      </c>
      <c r="D27" s="6">
        <v>0.81789999999999996</v>
      </c>
      <c r="F27" s="21"/>
    </row>
    <row r="28" spans="2:7" x14ac:dyDescent="0.25">
      <c r="B28" s="114"/>
      <c r="C28" s="3" t="s">
        <v>17</v>
      </c>
      <c r="D28" s="7">
        <v>0.49519999999999997</v>
      </c>
    </row>
    <row r="29" spans="2:7" x14ac:dyDescent="0.25">
      <c r="B29" s="114"/>
      <c r="C29" s="3" t="s">
        <v>22</v>
      </c>
      <c r="D29" s="6">
        <v>0.1729</v>
      </c>
    </row>
    <row r="30" spans="2:7" x14ac:dyDescent="0.25">
      <c r="B30" s="114"/>
      <c r="C30" s="3" t="s">
        <v>23</v>
      </c>
      <c r="D30" s="6">
        <v>8.7599999999999997E-2</v>
      </c>
      <c r="F30" s="11" t="s">
        <v>13</v>
      </c>
      <c r="G30" s="101">
        <f>TRUNC((1+D27+D29)*G32,2)</f>
        <v>2.52</v>
      </c>
    </row>
    <row r="31" spans="2:7" x14ac:dyDescent="0.25">
      <c r="B31" s="114"/>
      <c r="C31" s="10" t="s">
        <v>9</v>
      </c>
      <c r="D31" s="6">
        <v>1.6500000000000001E-2</v>
      </c>
      <c r="F31" s="11" t="s">
        <v>14</v>
      </c>
      <c r="G31" s="102">
        <f>(1+D28+D29)*G32</f>
        <v>2.1157149387755103</v>
      </c>
    </row>
    <row r="32" spans="2:7" x14ac:dyDescent="0.25">
      <c r="B32" s="114"/>
      <c r="C32" s="10" t="s">
        <v>10</v>
      </c>
      <c r="D32" s="6">
        <v>7.5999999999999998E-2</v>
      </c>
      <c r="F32" s="11" t="s">
        <v>15</v>
      </c>
      <c r="G32" s="101">
        <f>(1+D30)*(1+D34)</f>
        <v>1.2683381924198249</v>
      </c>
    </row>
    <row r="33" spans="2:7" x14ac:dyDescent="0.25">
      <c r="B33" s="114"/>
      <c r="C33" s="10" t="s">
        <v>11</v>
      </c>
      <c r="D33" s="6">
        <v>0.05</v>
      </c>
    </row>
    <row r="34" spans="2:7" x14ac:dyDescent="0.25">
      <c r="B34" s="115"/>
      <c r="C34" s="3" t="s">
        <v>8</v>
      </c>
      <c r="D34" s="6">
        <f>(D31+D32+D33)/(1-(D31+D32+D33))</f>
        <v>0.16618075801749274</v>
      </c>
    </row>
    <row r="35" spans="2:7" ht="4.5" customHeight="1" x14ac:dyDescent="0.25">
      <c r="B35" s="25"/>
      <c r="C35" s="8"/>
      <c r="D35" s="9"/>
    </row>
    <row r="36" spans="2:7" s="34" customFormat="1" ht="6" customHeight="1" x14ac:dyDescent="0.25">
      <c r="B36" s="31"/>
      <c r="C36" s="32"/>
      <c r="D36" s="33"/>
      <c r="E36" s="30"/>
      <c r="F36" s="30"/>
      <c r="G36" s="30"/>
    </row>
    <row r="37" spans="2:7" ht="16.5" customHeight="1" x14ac:dyDescent="0.25">
      <c r="B37" s="25"/>
      <c r="C37" s="8"/>
      <c r="D37" s="9"/>
    </row>
    <row r="38" spans="2:7" ht="16.5" customHeight="1" x14ac:dyDescent="0.25">
      <c r="B38" s="25"/>
      <c r="C38" s="104" t="s">
        <v>25</v>
      </c>
      <c r="D38" s="105"/>
      <c r="F38" s="106" t="s">
        <v>26</v>
      </c>
      <c r="G38" s="107"/>
    </row>
    <row r="39" spans="2:7" ht="28.5" customHeight="1" x14ac:dyDescent="0.25">
      <c r="B39" s="25"/>
      <c r="C39" s="27" t="s">
        <v>27</v>
      </c>
      <c r="D39" s="28">
        <f>F18</f>
        <v>263591</v>
      </c>
      <c r="F39" s="27" t="s">
        <v>24</v>
      </c>
      <c r="G39" s="28">
        <f>E42-(D39+D40)</f>
        <v>400658.32000000007</v>
      </c>
    </row>
    <row r="40" spans="2:7" ht="16.5" customHeight="1" x14ac:dyDescent="0.25">
      <c r="B40" s="25"/>
      <c r="C40" s="27" t="s">
        <v>41</v>
      </c>
      <c r="D40" s="28">
        <f>F25</f>
        <v>353529.41665306111</v>
      </c>
    </row>
    <row r="41" spans="2:7" ht="16.5" customHeight="1" thickBot="1" x14ac:dyDescent="0.3">
      <c r="B41" s="25"/>
      <c r="C41" s="26"/>
      <c r="D41" s="9"/>
    </row>
    <row r="42" spans="2:7" ht="28.5" customHeight="1" thickBot="1" x14ac:dyDescent="0.3">
      <c r="B42" s="29"/>
      <c r="C42" s="108" t="s">
        <v>18</v>
      </c>
      <c r="D42" s="109"/>
      <c r="E42" s="38">
        <f>(F18*G30)+(D40)</f>
        <v>1017778.7366530611</v>
      </c>
      <c r="F42" s="36"/>
      <c r="G42" s="37"/>
    </row>
    <row r="43" spans="2:7" ht="9.75" customHeight="1" x14ac:dyDescent="0.25"/>
    <row r="44" spans="2:7" s="34" customFormat="1" ht="5.25" customHeight="1" x14ac:dyDescent="0.25">
      <c r="B44" s="30"/>
      <c r="C44" s="30"/>
      <c r="D44" s="30"/>
      <c r="E44" s="30"/>
      <c r="F44" s="30"/>
      <c r="G44" s="30"/>
    </row>
    <row r="45" spans="2:7" ht="9.75" customHeight="1" x14ac:dyDescent="0.25"/>
    <row r="51" spans="5:5" x14ac:dyDescent="0.25">
      <c r="E51" s="35"/>
    </row>
  </sheetData>
  <mergeCells count="13">
    <mergeCell ref="C38:D38"/>
    <mergeCell ref="F38:G38"/>
    <mergeCell ref="C42:D42"/>
    <mergeCell ref="B2:G2"/>
    <mergeCell ref="B27:B34"/>
    <mergeCell ref="B21:G21"/>
    <mergeCell ref="B25:E25"/>
    <mergeCell ref="F25:G25"/>
    <mergeCell ref="B4:G4"/>
    <mergeCell ref="F18:G18"/>
    <mergeCell ref="B18:E18"/>
    <mergeCell ref="C6:G6"/>
    <mergeCell ref="C12:G12"/>
  </mergeCells>
  <pageMargins left="0.51181102362204722" right="0.51181102362204722" top="0.78740157480314965" bottom="0.78740157480314965" header="0.31496062992125984" footer="0.31496062992125984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96"/>
  <sheetViews>
    <sheetView showGridLines="0" zoomScale="85" zoomScaleNormal="85" workbookViewId="0">
      <selection activeCell="X43" sqref="X43"/>
    </sheetView>
  </sheetViews>
  <sheetFormatPr defaultRowHeight="15" x14ac:dyDescent="0.25"/>
  <cols>
    <col min="1" max="1" width="4.140625" style="12" customWidth="1"/>
    <col min="12" max="12" width="9.85546875" customWidth="1"/>
    <col min="13" max="13" width="4.140625" style="12" customWidth="1"/>
    <col min="14" max="14" width="6.42578125" customWidth="1"/>
    <col min="15" max="15" width="10.42578125" bestFit="1" customWidth="1"/>
    <col min="16" max="16" width="32" bestFit="1" customWidth="1"/>
    <col min="17" max="17" width="17.85546875" bestFit="1" customWidth="1"/>
    <col min="18" max="18" width="15.140625" bestFit="1" customWidth="1"/>
    <col min="19" max="19" width="5.7109375" customWidth="1"/>
    <col min="20" max="20" width="4.140625" style="12" customWidth="1"/>
    <col min="21" max="21" width="6.42578125" customWidth="1"/>
  </cols>
  <sheetData>
    <row r="2" spans="3:21" ht="15.75" customHeight="1" x14ac:dyDescent="0.25">
      <c r="L2" s="99"/>
      <c r="N2" s="86"/>
      <c r="U2" s="86"/>
    </row>
    <row r="3" spans="3:21" ht="21" customHeight="1" x14ac:dyDescent="0.25">
      <c r="C3" s="103" t="s">
        <v>90</v>
      </c>
      <c r="L3" s="100"/>
      <c r="N3" s="83"/>
      <c r="U3" s="83"/>
    </row>
    <row r="4" spans="3:21" ht="15" customHeight="1" x14ac:dyDescent="0.25">
      <c r="C4" t="s">
        <v>91</v>
      </c>
      <c r="L4" s="84"/>
      <c r="S4" s="84"/>
    </row>
    <row r="5" spans="3:21" ht="15" customHeight="1" x14ac:dyDescent="0.25">
      <c r="L5" s="85"/>
      <c r="S5" s="85"/>
    </row>
    <row r="6" spans="3:21" ht="15" customHeight="1" x14ac:dyDescent="0.25">
      <c r="L6" s="84"/>
      <c r="S6" s="84"/>
    </row>
    <row r="7" spans="3:21" ht="15" customHeight="1" x14ac:dyDescent="0.25"/>
    <row r="10" spans="3:21" x14ac:dyDescent="0.25">
      <c r="J10">
        <v>118.66</v>
      </c>
    </row>
    <row r="11" spans="3:21" x14ac:dyDescent="0.25">
      <c r="J11">
        <v>83.05</v>
      </c>
      <c r="L11" s="88"/>
      <c r="P11" t="s">
        <v>86</v>
      </c>
      <c r="R11">
        <v>176</v>
      </c>
      <c r="S11" s="88"/>
    </row>
    <row r="12" spans="3:21" x14ac:dyDescent="0.25">
      <c r="J12">
        <v>69.42</v>
      </c>
      <c r="L12" s="88"/>
      <c r="S12" s="88"/>
    </row>
    <row r="13" spans="3:21" x14ac:dyDescent="0.25">
      <c r="J13">
        <v>40.56</v>
      </c>
      <c r="L13" s="88"/>
      <c r="P13" s="41" t="s">
        <v>28</v>
      </c>
      <c r="Q13" s="41" t="s">
        <v>82</v>
      </c>
      <c r="R13" s="41" t="s">
        <v>81</v>
      </c>
      <c r="S13" s="88"/>
    </row>
    <row r="14" spans="3:21" x14ac:dyDescent="0.25">
      <c r="J14">
        <v>31.5</v>
      </c>
      <c r="L14" s="88"/>
      <c r="O14" s="40" t="s">
        <v>78</v>
      </c>
      <c r="P14" s="40" t="s">
        <v>30</v>
      </c>
      <c r="Q14" s="87">
        <f>176*R14</f>
        <v>20884.16</v>
      </c>
      <c r="R14" s="87">
        <f>J10</f>
        <v>118.66</v>
      </c>
      <c r="S14" s="88"/>
    </row>
    <row r="15" spans="3:21" x14ac:dyDescent="0.25">
      <c r="J15">
        <v>24.75</v>
      </c>
      <c r="L15" s="88"/>
      <c r="O15" s="40" t="s">
        <v>77</v>
      </c>
      <c r="P15" s="40" t="s">
        <v>31</v>
      </c>
      <c r="Q15" s="87">
        <f t="shared" ref="Q15:Q18" si="0">176*R15</f>
        <v>12217.92</v>
      </c>
      <c r="R15" s="87">
        <f>J12</f>
        <v>69.42</v>
      </c>
      <c r="S15" s="88"/>
    </row>
    <row r="16" spans="3:21" x14ac:dyDescent="0.25">
      <c r="L16" s="88"/>
      <c r="O16" s="40" t="s">
        <v>79</v>
      </c>
      <c r="P16" s="40" t="s">
        <v>32</v>
      </c>
      <c r="Q16" s="87">
        <f t="shared" si="0"/>
        <v>12217.92</v>
      </c>
      <c r="R16" s="87">
        <f>J12</f>
        <v>69.42</v>
      </c>
      <c r="S16" s="88"/>
    </row>
    <row r="17" spans="12:19" x14ac:dyDescent="0.25">
      <c r="L17" s="88"/>
      <c r="O17" s="40" t="s">
        <v>79</v>
      </c>
      <c r="P17" s="40" t="s">
        <v>33</v>
      </c>
      <c r="Q17" s="87">
        <f t="shared" si="0"/>
        <v>12217.92</v>
      </c>
      <c r="R17" s="87">
        <f>J12</f>
        <v>69.42</v>
      </c>
      <c r="S17" s="88"/>
    </row>
    <row r="18" spans="12:19" x14ac:dyDescent="0.25">
      <c r="L18" s="88"/>
      <c r="O18" s="40" t="s">
        <v>76</v>
      </c>
      <c r="P18" s="40" t="s">
        <v>35</v>
      </c>
      <c r="Q18" s="87">
        <f t="shared" si="0"/>
        <v>12217.92</v>
      </c>
      <c r="R18" s="87">
        <f>J12</f>
        <v>69.42</v>
      </c>
      <c r="S18" s="88"/>
    </row>
    <row r="19" spans="12:19" x14ac:dyDescent="0.25">
      <c r="L19" s="88"/>
      <c r="S19" s="88"/>
    </row>
    <row r="20" spans="12:19" x14ac:dyDescent="0.25">
      <c r="L20" s="88"/>
      <c r="S20" s="88"/>
    </row>
    <row r="21" spans="12:19" x14ac:dyDescent="0.25">
      <c r="L21" s="88"/>
      <c r="P21" s="41" t="s">
        <v>29</v>
      </c>
      <c r="Q21" s="41" t="s">
        <v>82</v>
      </c>
      <c r="R21" s="41" t="s">
        <v>81</v>
      </c>
      <c r="S21" s="88"/>
    </row>
    <row r="22" spans="12:19" x14ac:dyDescent="0.25">
      <c r="L22" s="88"/>
      <c r="O22" s="40" t="s">
        <v>79</v>
      </c>
      <c r="P22" s="40" t="s">
        <v>34</v>
      </c>
      <c r="Q22" s="87">
        <f t="shared" ref="Q22:Q26" si="1">176*R22</f>
        <v>12217.92</v>
      </c>
      <c r="R22" s="87">
        <f>J12</f>
        <v>69.42</v>
      </c>
      <c r="S22" s="88"/>
    </row>
    <row r="23" spans="12:19" ht="13.5" customHeight="1" x14ac:dyDescent="0.25">
      <c r="L23" s="88"/>
      <c r="O23" s="40" t="s">
        <v>75</v>
      </c>
      <c r="P23" s="40" t="s">
        <v>36</v>
      </c>
      <c r="Q23" s="87">
        <f t="shared" si="1"/>
        <v>4356</v>
      </c>
      <c r="R23" s="87">
        <f>J15</f>
        <v>24.75</v>
      </c>
      <c r="S23" s="88"/>
    </row>
    <row r="24" spans="12:19" ht="15" customHeight="1" x14ac:dyDescent="0.25">
      <c r="L24" s="88"/>
      <c r="O24" s="40" t="s">
        <v>73</v>
      </c>
      <c r="P24" s="40" t="s">
        <v>37</v>
      </c>
      <c r="Q24" s="87">
        <f t="shared" si="1"/>
        <v>5544</v>
      </c>
      <c r="R24" s="87">
        <f>J14</f>
        <v>31.5</v>
      </c>
      <c r="S24" s="88"/>
    </row>
    <row r="25" spans="12:19" x14ac:dyDescent="0.25">
      <c r="L25" s="88"/>
      <c r="O25" s="40" t="s">
        <v>67</v>
      </c>
      <c r="P25" s="40" t="s">
        <v>38</v>
      </c>
      <c r="Q25" s="87">
        <f t="shared" si="1"/>
        <v>5544</v>
      </c>
      <c r="R25" s="87">
        <f>J14</f>
        <v>31.5</v>
      </c>
      <c r="S25" s="88"/>
    </row>
    <row r="26" spans="12:19" x14ac:dyDescent="0.25">
      <c r="L26" s="88"/>
      <c r="O26" s="40" t="s">
        <v>80</v>
      </c>
      <c r="P26" s="40" t="s">
        <v>39</v>
      </c>
      <c r="Q26" s="87">
        <f t="shared" si="1"/>
        <v>5544</v>
      </c>
      <c r="R26" s="87">
        <f>J14</f>
        <v>31.5</v>
      </c>
      <c r="S26" s="88"/>
    </row>
    <row r="27" spans="12:19" x14ac:dyDescent="0.25">
      <c r="L27" s="88"/>
      <c r="S27" s="88"/>
    </row>
    <row r="28" spans="12:19" x14ac:dyDescent="0.25">
      <c r="L28" s="88"/>
      <c r="S28" s="88"/>
    </row>
    <row r="29" spans="12:19" x14ac:dyDescent="0.25">
      <c r="L29" s="88"/>
      <c r="S29" s="88"/>
    </row>
    <row r="30" spans="12:19" x14ac:dyDescent="0.25">
      <c r="L30" s="88"/>
      <c r="S30" s="88"/>
    </row>
    <row r="31" spans="12:19" x14ac:dyDescent="0.25">
      <c r="L31" s="88"/>
      <c r="S31" s="88"/>
    </row>
    <row r="32" spans="12:19" x14ac:dyDescent="0.25">
      <c r="L32" s="88"/>
      <c r="S32" s="88"/>
    </row>
    <row r="33" spans="12:24" x14ac:dyDescent="0.25">
      <c r="L33" s="88"/>
      <c r="S33" s="88"/>
      <c r="W33">
        <v>1</v>
      </c>
      <c r="X33" s="98">
        <f>W33*$R$11</f>
        <v>176</v>
      </c>
    </row>
    <row r="34" spans="12:24" x14ac:dyDescent="0.25">
      <c r="L34" s="88"/>
      <c r="S34" s="88"/>
      <c r="W34">
        <v>2</v>
      </c>
      <c r="X34" s="98">
        <f t="shared" ref="X34:X44" si="2">W34*$R$11</f>
        <v>352</v>
      </c>
    </row>
    <row r="35" spans="12:24" x14ac:dyDescent="0.25">
      <c r="L35" s="88"/>
      <c r="S35" s="88"/>
      <c r="W35">
        <v>3</v>
      </c>
      <c r="X35" s="98">
        <f t="shared" si="2"/>
        <v>528</v>
      </c>
    </row>
    <row r="36" spans="12:24" x14ac:dyDescent="0.25">
      <c r="L36" s="88"/>
      <c r="S36" s="88"/>
      <c r="W36">
        <v>4</v>
      </c>
      <c r="X36" s="98">
        <f t="shared" si="2"/>
        <v>704</v>
      </c>
    </row>
    <row r="37" spans="12:24" x14ac:dyDescent="0.25">
      <c r="L37" s="88"/>
      <c r="S37" s="88"/>
      <c r="W37">
        <v>5</v>
      </c>
      <c r="X37" s="98">
        <f t="shared" si="2"/>
        <v>880</v>
      </c>
    </row>
    <row r="38" spans="12:24" x14ac:dyDescent="0.25">
      <c r="L38" s="88"/>
      <c r="S38" s="88"/>
      <c r="W38">
        <v>6</v>
      </c>
      <c r="X38" s="98">
        <f t="shared" si="2"/>
        <v>1056</v>
      </c>
    </row>
    <row r="39" spans="12:24" x14ac:dyDescent="0.25">
      <c r="L39" s="88"/>
      <c r="S39" s="88"/>
      <c r="W39">
        <v>7</v>
      </c>
      <c r="X39" s="98">
        <f t="shared" si="2"/>
        <v>1232</v>
      </c>
    </row>
    <row r="40" spans="12:24" x14ac:dyDescent="0.25">
      <c r="L40" s="88"/>
      <c r="S40" s="88"/>
      <c r="W40">
        <v>8</v>
      </c>
      <c r="X40" s="98">
        <f t="shared" si="2"/>
        <v>1408</v>
      </c>
    </row>
    <row r="41" spans="12:24" x14ac:dyDescent="0.25">
      <c r="L41" s="88"/>
      <c r="S41" s="88"/>
      <c r="W41">
        <v>9</v>
      </c>
      <c r="X41" s="98">
        <f t="shared" si="2"/>
        <v>1584</v>
      </c>
    </row>
    <row r="42" spans="12:24" x14ac:dyDescent="0.25">
      <c r="L42" s="88"/>
      <c r="S42" s="88"/>
      <c r="W42">
        <v>10</v>
      </c>
      <c r="X42" s="98">
        <f t="shared" si="2"/>
        <v>1760</v>
      </c>
    </row>
    <row r="43" spans="12:24" x14ac:dyDescent="0.25">
      <c r="L43" s="88"/>
      <c r="S43" s="88"/>
      <c r="W43">
        <v>11</v>
      </c>
      <c r="X43" s="98">
        <f t="shared" si="2"/>
        <v>1936</v>
      </c>
    </row>
    <row r="44" spans="12:24" x14ac:dyDescent="0.25">
      <c r="L44" s="88"/>
      <c r="S44" s="88"/>
      <c r="W44">
        <v>12</v>
      </c>
      <c r="X44" s="98">
        <f t="shared" si="2"/>
        <v>2112</v>
      </c>
    </row>
    <row r="45" spans="12:24" x14ac:dyDescent="0.25">
      <c r="L45" s="88"/>
      <c r="S45" s="88"/>
    </row>
    <row r="46" spans="12:24" x14ac:dyDescent="0.25">
      <c r="L46" s="88"/>
      <c r="S46" s="88"/>
    </row>
    <row r="47" spans="12:24" x14ac:dyDescent="0.25">
      <c r="L47" s="88"/>
      <c r="S47" s="88"/>
    </row>
    <row r="48" spans="12:24" x14ac:dyDescent="0.25">
      <c r="L48" s="88"/>
      <c r="S48" s="88"/>
    </row>
    <row r="49" spans="12:19" x14ac:dyDescent="0.25">
      <c r="L49" s="88"/>
      <c r="S49" s="88"/>
    </row>
    <row r="50" spans="12:19" x14ac:dyDescent="0.25">
      <c r="L50" s="88"/>
      <c r="S50" s="88"/>
    </row>
    <row r="51" spans="12:19" x14ac:dyDescent="0.25">
      <c r="L51" s="88"/>
      <c r="S51" s="88"/>
    </row>
    <row r="52" spans="12:19" x14ac:dyDescent="0.25">
      <c r="L52" s="88"/>
      <c r="S52" s="88"/>
    </row>
    <row r="53" spans="12:19" x14ac:dyDescent="0.25">
      <c r="L53" s="88"/>
      <c r="S53" s="88"/>
    </row>
    <row r="54" spans="12:19" x14ac:dyDescent="0.25">
      <c r="L54" s="88"/>
      <c r="S54" s="88"/>
    </row>
    <row r="55" spans="12:19" x14ac:dyDescent="0.25">
      <c r="L55" s="88"/>
      <c r="S55" s="88"/>
    </row>
    <row r="56" spans="12:19" x14ac:dyDescent="0.25">
      <c r="L56" s="88"/>
      <c r="S56" s="88"/>
    </row>
    <row r="57" spans="12:19" x14ac:dyDescent="0.25">
      <c r="L57" s="88"/>
      <c r="S57" s="88"/>
    </row>
    <row r="58" spans="12:19" x14ac:dyDescent="0.25">
      <c r="L58" s="88"/>
      <c r="S58" s="88"/>
    </row>
    <row r="59" spans="12:19" x14ac:dyDescent="0.25">
      <c r="L59" s="88"/>
      <c r="S59" s="88"/>
    </row>
    <row r="60" spans="12:19" x14ac:dyDescent="0.25">
      <c r="L60" s="88"/>
      <c r="S60" s="88"/>
    </row>
    <row r="61" spans="12:19" x14ac:dyDescent="0.25">
      <c r="L61" s="88"/>
      <c r="S61" s="88"/>
    </row>
    <row r="62" spans="12:19" x14ac:dyDescent="0.25">
      <c r="L62" s="88"/>
      <c r="S62" s="88"/>
    </row>
    <row r="63" spans="12:19" x14ac:dyDescent="0.25">
      <c r="L63" s="88"/>
      <c r="S63" s="88"/>
    </row>
    <row r="64" spans="12:19" x14ac:dyDescent="0.25">
      <c r="L64" s="88"/>
      <c r="S64" s="88"/>
    </row>
    <row r="65" spans="12:19" x14ac:dyDescent="0.25">
      <c r="L65" s="88"/>
      <c r="S65" s="88"/>
    </row>
    <row r="66" spans="12:19" x14ac:dyDescent="0.25">
      <c r="L66" s="88"/>
      <c r="S66" s="88"/>
    </row>
    <row r="67" spans="12:19" x14ac:dyDescent="0.25">
      <c r="L67" s="88"/>
      <c r="S67" s="88"/>
    </row>
    <row r="68" spans="12:19" x14ac:dyDescent="0.25">
      <c r="L68" s="88"/>
      <c r="S68" s="88"/>
    </row>
    <row r="69" spans="12:19" x14ac:dyDescent="0.25">
      <c r="L69" s="88"/>
      <c r="S69" s="88"/>
    </row>
    <row r="70" spans="12:19" x14ac:dyDescent="0.25">
      <c r="L70" s="88"/>
      <c r="S70" s="88"/>
    </row>
    <row r="71" spans="12:19" x14ac:dyDescent="0.25">
      <c r="L71" s="88"/>
      <c r="S71" s="88"/>
    </row>
    <row r="72" spans="12:19" x14ac:dyDescent="0.25">
      <c r="L72" s="88"/>
      <c r="S72" s="88"/>
    </row>
    <row r="73" spans="12:19" x14ac:dyDescent="0.25">
      <c r="L73" s="88"/>
      <c r="S73" s="88"/>
    </row>
    <row r="74" spans="12:19" x14ac:dyDescent="0.25">
      <c r="L74" s="88"/>
      <c r="S74" s="88"/>
    </row>
    <row r="75" spans="12:19" x14ac:dyDescent="0.25">
      <c r="L75" s="88"/>
      <c r="S75" s="88"/>
    </row>
    <row r="76" spans="12:19" x14ac:dyDescent="0.25">
      <c r="L76" s="88"/>
      <c r="S76" s="88"/>
    </row>
    <row r="77" spans="12:19" x14ac:dyDescent="0.25">
      <c r="L77" s="88"/>
      <c r="S77" s="88"/>
    </row>
    <row r="78" spans="12:19" x14ac:dyDescent="0.25">
      <c r="L78" s="88"/>
      <c r="S78" s="88"/>
    </row>
    <row r="79" spans="12:19" x14ac:dyDescent="0.25">
      <c r="L79" s="88"/>
      <c r="S79" s="88"/>
    </row>
    <row r="80" spans="12:19" x14ac:dyDescent="0.25">
      <c r="L80" s="88"/>
      <c r="S80" s="88"/>
    </row>
    <row r="81" spans="12:19" x14ac:dyDescent="0.25">
      <c r="L81" s="88"/>
      <c r="S81" s="88"/>
    </row>
    <row r="82" spans="12:19" x14ac:dyDescent="0.25">
      <c r="L82" s="88"/>
      <c r="S82" s="88"/>
    </row>
    <row r="83" spans="12:19" x14ac:dyDescent="0.25">
      <c r="L83" s="88"/>
      <c r="S83" s="88"/>
    </row>
    <row r="84" spans="12:19" x14ac:dyDescent="0.25">
      <c r="L84" s="88"/>
      <c r="S84" s="88"/>
    </row>
    <row r="85" spans="12:19" x14ac:dyDescent="0.25">
      <c r="L85" s="88"/>
      <c r="S85" s="88"/>
    </row>
    <row r="86" spans="12:19" x14ac:dyDescent="0.25">
      <c r="L86" s="88"/>
      <c r="S86" s="88"/>
    </row>
    <row r="87" spans="12:19" x14ac:dyDescent="0.25">
      <c r="L87" s="88"/>
      <c r="S87" s="88"/>
    </row>
    <row r="88" spans="12:19" x14ac:dyDescent="0.25">
      <c r="L88" s="88"/>
      <c r="S88" s="88"/>
    </row>
    <row r="89" spans="12:19" x14ac:dyDescent="0.25">
      <c r="L89" s="88"/>
      <c r="S89" s="88"/>
    </row>
    <row r="90" spans="12:19" x14ac:dyDescent="0.25">
      <c r="L90" s="88"/>
      <c r="S90" s="88"/>
    </row>
    <row r="91" spans="12:19" x14ac:dyDescent="0.25">
      <c r="L91" s="88"/>
      <c r="S91" s="88"/>
    </row>
    <row r="92" spans="12:19" x14ac:dyDescent="0.25">
      <c r="L92" s="88"/>
      <c r="S92" s="88"/>
    </row>
    <row r="93" spans="12:19" x14ac:dyDescent="0.25">
      <c r="L93" s="88"/>
      <c r="S93" s="88"/>
    </row>
    <row r="94" spans="12:19" x14ac:dyDescent="0.25">
      <c r="L94" s="88"/>
      <c r="S94" s="88"/>
    </row>
    <row r="95" spans="12:19" x14ac:dyDescent="0.25">
      <c r="L95" s="88"/>
      <c r="S95" s="88"/>
    </row>
    <row r="96" spans="12:19" x14ac:dyDescent="0.25">
      <c r="L96" s="88"/>
      <c r="S96" s="8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showGridLines="0" tabSelected="1" zoomScale="81" zoomScaleNormal="81" workbookViewId="0">
      <selection activeCell="X8" sqref="X8"/>
    </sheetView>
  </sheetViews>
  <sheetFormatPr defaultRowHeight="15" x14ac:dyDescent="0.25"/>
  <cols>
    <col min="1" max="1" width="18.140625" customWidth="1"/>
    <col min="2" max="2" width="11" customWidth="1"/>
    <col min="3" max="3" width="31.42578125" customWidth="1"/>
    <col min="4" max="4" width="15.7109375" bestFit="1" customWidth="1"/>
    <col min="5" max="5" width="15.140625" bestFit="1" customWidth="1"/>
    <col min="6" max="6" width="15.5703125" bestFit="1" customWidth="1"/>
    <col min="7" max="7" width="16.140625" bestFit="1" customWidth="1"/>
    <col min="8" max="8" width="5.7109375" customWidth="1"/>
    <col min="9" max="9" width="4.140625" style="12" customWidth="1"/>
    <col min="10" max="10" width="6.42578125" customWidth="1"/>
    <col min="250" max="250" width="35.42578125" bestFit="1" customWidth="1"/>
    <col min="251" max="251" width="13.7109375" bestFit="1" customWidth="1"/>
    <col min="252" max="252" width="13.5703125" bestFit="1" customWidth="1"/>
    <col min="253" max="253" width="15.7109375" bestFit="1" customWidth="1"/>
    <col min="254" max="254" width="15.140625" bestFit="1" customWidth="1"/>
    <col min="255" max="255" width="15.5703125" bestFit="1" customWidth="1"/>
    <col min="256" max="256" width="16.140625" bestFit="1" customWidth="1"/>
    <col min="257" max="257" width="13.5703125" bestFit="1" customWidth="1"/>
    <col min="258" max="258" width="15.7109375" bestFit="1" customWidth="1"/>
    <col min="259" max="259" width="15.140625" bestFit="1" customWidth="1"/>
    <col min="260" max="260" width="15.5703125" bestFit="1" customWidth="1"/>
    <col min="506" max="506" width="35.42578125" bestFit="1" customWidth="1"/>
    <col min="507" max="507" width="13.7109375" bestFit="1" customWidth="1"/>
    <col min="508" max="508" width="13.5703125" bestFit="1" customWidth="1"/>
    <col min="509" max="509" width="15.7109375" bestFit="1" customWidth="1"/>
    <col min="510" max="510" width="15.140625" bestFit="1" customWidth="1"/>
    <col min="511" max="511" width="15.5703125" bestFit="1" customWidth="1"/>
    <col min="512" max="512" width="16.140625" bestFit="1" customWidth="1"/>
    <col min="513" max="513" width="13.5703125" bestFit="1" customWidth="1"/>
    <col min="514" max="514" width="15.7109375" bestFit="1" customWidth="1"/>
    <col min="515" max="515" width="15.140625" bestFit="1" customWidth="1"/>
    <col min="516" max="516" width="15.5703125" bestFit="1" customWidth="1"/>
    <col min="762" max="762" width="35.42578125" bestFit="1" customWidth="1"/>
    <col min="763" max="763" width="13.7109375" bestFit="1" customWidth="1"/>
    <col min="764" max="764" width="13.5703125" bestFit="1" customWidth="1"/>
    <col min="765" max="765" width="15.7109375" bestFit="1" customWidth="1"/>
    <col min="766" max="766" width="15.140625" bestFit="1" customWidth="1"/>
    <col min="767" max="767" width="15.5703125" bestFit="1" customWidth="1"/>
    <col min="768" max="768" width="16.140625" bestFit="1" customWidth="1"/>
    <col min="769" max="769" width="13.5703125" bestFit="1" customWidth="1"/>
    <col min="770" max="770" width="15.7109375" bestFit="1" customWidth="1"/>
    <col min="771" max="771" width="15.140625" bestFit="1" customWidth="1"/>
    <col min="772" max="772" width="15.5703125" bestFit="1" customWidth="1"/>
    <col min="1018" max="1018" width="35.42578125" bestFit="1" customWidth="1"/>
    <col min="1019" max="1019" width="13.7109375" bestFit="1" customWidth="1"/>
    <col min="1020" max="1020" width="13.5703125" bestFit="1" customWidth="1"/>
    <col min="1021" max="1021" width="15.7109375" bestFit="1" customWidth="1"/>
    <col min="1022" max="1022" width="15.140625" bestFit="1" customWidth="1"/>
    <col min="1023" max="1023" width="15.5703125" bestFit="1" customWidth="1"/>
    <col min="1024" max="1024" width="16.140625" bestFit="1" customWidth="1"/>
    <col min="1025" max="1025" width="13.5703125" bestFit="1" customWidth="1"/>
    <col min="1026" max="1026" width="15.7109375" bestFit="1" customWidth="1"/>
    <col min="1027" max="1027" width="15.140625" bestFit="1" customWidth="1"/>
    <col min="1028" max="1028" width="15.5703125" bestFit="1" customWidth="1"/>
    <col min="1274" max="1274" width="35.42578125" bestFit="1" customWidth="1"/>
    <col min="1275" max="1275" width="13.7109375" bestFit="1" customWidth="1"/>
    <col min="1276" max="1276" width="13.5703125" bestFit="1" customWidth="1"/>
    <col min="1277" max="1277" width="15.7109375" bestFit="1" customWidth="1"/>
    <col min="1278" max="1278" width="15.140625" bestFit="1" customWidth="1"/>
    <col min="1279" max="1279" width="15.5703125" bestFit="1" customWidth="1"/>
    <col min="1280" max="1280" width="16.140625" bestFit="1" customWidth="1"/>
    <col min="1281" max="1281" width="13.5703125" bestFit="1" customWidth="1"/>
    <col min="1282" max="1282" width="15.7109375" bestFit="1" customWidth="1"/>
    <col min="1283" max="1283" width="15.140625" bestFit="1" customWidth="1"/>
    <col min="1284" max="1284" width="15.5703125" bestFit="1" customWidth="1"/>
    <col min="1530" max="1530" width="35.42578125" bestFit="1" customWidth="1"/>
    <col min="1531" max="1531" width="13.7109375" bestFit="1" customWidth="1"/>
    <col min="1532" max="1532" width="13.5703125" bestFit="1" customWidth="1"/>
    <col min="1533" max="1533" width="15.7109375" bestFit="1" customWidth="1"/>
    <col min="1534" max="1534" width="15.140625" bestFit="1" customWidth="1"/>
    <col min="1535" max="1535" width="15.5703125" bestFit="1" customWidth="1"/>
    <col min="1536" max="1536" width="16.140625" bestFit="1" customWidth="1"/>
    <col min="1537" max="1537" width="13.5703125" bestFit="1" customWidth="1"/>
    <col min="1538" max="1538" width="15.7109375" bestFit="1" customWidth="1"/>
    <col min="1539" max="1539" width="15.140625" bestFit="1" customWidth="1"/>
    <col min="1540" max="1540" width="15.5703125" bestFit="1" customWidth="1"/>
    <col min="1786" max="1786" width="35.42578125" bestFit="1" customWidth="1"/>
    <col min="1787" max="1787" width="13.7109375" bestFit="1" customWidth="1"/>
    <col min="1788" max="1788" width="13.5703125" bestFit="1" customWidth="1"/>
    <col min="1789" max="1789" width="15.7109375" bestFit="1" customWidth="1"/>
    <col min="1790" max="1790" width="15.140625" bestFit="1" customWidth="1"/>
    <col min="1791" max="1791" width="15.5703125" bestFit="1" customWidth="1"/>
    <col min="1792" max="1792" width="16.140625" bestFit="1" customWidth="1"/>
    <col min="1793" max="1793" width="13.5703125" bestFit="1" customWidth="1"/>
    <col min="1794" max="1794" width="15.7109375" bestFit="1" customWidth="1"/>
    <col min="1795" max="1795" width="15.140625" bestFit="1" customWidth="1"/>
    <col min="1796" max="1796" width="15.5703125" bestFit="1" customWidth="1"/>
    <col min="2042" max="2042" width="35.42578125" bestFit="1" customWidth="1"/>
    <col min="2043" max="2043" width="13.7109375" bestFit="1" customWidth="1"/>
    <col min="2044" max="2044" width="13.5703125" bestFit="1" customWidth="1"/>
    <col min="2045" max="2045" width="15.7109375" bestFit="1" customWidth="1"/>
    <col min="2046" max="2046" width="15.140625" bestFit="1" customWidth="1"/>
    <col min="2047" max="2047" width="15.5703125" bestFit="1" customWidth="1"/>
    <col min="2048" max="2048" width="16.140625" bestFit="1" customWidth="1"/>
    <col min="2049" max="2049" width="13.5703125" bestFit="1" customWidth="1"/>
    <col min="2050" max="2050" width="15.7109375" bestFit="1" customWidth="1"/>
    <col min="2051" max="2051" width="15.140625" bestFit="1" customWidth="1"/>
    <col min="2052" max="2052" width="15.5703125" bestFit="1" customWidth="1"/>
    <col min="2298" max="2298" width="35.42578125" bestFit="1" customWidth="1"/>
    <col min="2299" max="2299" width="13.7109375" bestFit="1" customWidth="1"/>
    <col min="2300" max="2300" width="13.5703125" bestFit="1" customWidth="1"/>
    <col min="2301" max="2301" width="15.7109375" bestFit="1" customWidth="1"/>
    <col min="2302" max="2302" width="15.140625" bestFit="1" customWidth="1"/>
    <col min="2303" max="2303" width="15.5703125" bestFit="1" customWidth="1"/>
    <col min="2304" max="2304" width="16.140625" bestFit="1" customWidth="1"/>
    <col min="2305" max="2305" width="13.5703125" bestFit="1" customWidth="1"/>
    <col min="2306" max="2306" width="15.7109375" bestFit="1" customWidth="1"/>
    <col min="2307" max="2307" width="15.140625" bestFit="1" customWidth="1"/>
    <col min="2308" max="2308" width="15.5703125" bestFit="1" customWidth="1"/>
    <col min="2554" max="2554" width="35.42578125" bestFit="1" customWidth="1"/>
    <col min="2555" max="2555" width="13.7109375" bestFit="1" customWidth="1"/>
    <col min="2556" max="2556" width="13.5703125" bestFit="1" customWidth="1"/>
    <col min="2557" max="2557" width="15.7109375" bestFit="1" customWidth="1"/>
    <col min="2558" max="2558" width="15.140625" bestFit="1" customWidth="1"/>
    <col min="2559" max="2559" width="15.5703125" bestFit="1" customWidth="1"/>
    <col min="2560" max="2560" width="16.140625" bestFit="1" customWidth="1"/>
    <col min="2561" max="2561" width="13.5703125" bestFit="1" customWidth="1"/>
    <col min="2562" max="2562" width="15.7109375" bestFit="1" customWidth="1"/>
    <col min="2563" max="2563" width="15.140625" bestFit="1" customWidth="1"/>
    <col min="2564" max="2564" width="15.5703125" bestFit="1" customWidth="1"/>
    <col min="2810" max="2810" width="35.42578125" bestFit="1" customWidth="1"/>
    <col min="2811" max="2811" width="13.7109375" bestFit="1" customWidth="1"/>
    <col min="2812" max="2812" width="13.5703125" bestFit="1" customWidth="1"/>
    <col min="2813" max="2813" width="15.7109375" bestFit="1" customWidth="1"/>
    <col min="2814" max="2814" width="15.140625" bestFit="1" customWidth="1"/>
    <col min="2815" max="2815" width="15.5703125" bestFit="1" customWidth="1"/>
    <col min="2816" max="2816" width="16.140625" bestFit="1" customWidth="1"/>
    <col min="2817" max="2817" width="13.5703125" bestFit="1" customWidth="1"/>
    <col min="2818" max="2818" width="15.7109375" bestFit="1" customWidth="1"/>
    <col min="2819" max="2819" width="15.140625" bestFit="1" customWidth="1"/>
    <col min="2820" max="2820" width="15.5703125" bestFit="1" customWidth="1"/>
    <col min="3066" max="3066" width="35.42578125" bestFit="1" customWidth="1"/>
    <col min="3067" max="3067" width="13.7109375" bestFit="1" customWidth="1"/>
    <col min="3068" max="3068" width="13.5703125" bestFit="1" customWidth="1"/>
    <col min="3069" max="3069" width="15.7109375" bestFit="1" customWidth="1"/>
    <col min="3070" max="3070" width="15.140625" bestFit="1" customWidth="1"/>
    <col min="3071" max="3071" width="15.5703125" bestFit="1" customWidth="1"/>
    <col min="3072" max="3072" width="16.140625" bestFit="1" customWidth="1"/>
    <col min="3073" max="3073" width="13.5703125" bestFit="1" customWidth="1"/>
    <col min="3074" max="3074" width="15.7109375" bestFit="1" customWidth="1"/>
    <col min="3075" max="3075" width="15.140625" bestFit="1" customWidth="1"/>
    <col min="3076" max="3076" width="15.5703125" bestFit="1" customWidth="1"/>
    <col min="3322" max="3322" width="35.42578125" bestFit="1" customWidth="1"/>
    <col min="3323" max="3323" width="13.7109375" bestFit="1" customWidth="1"/>
    <col min="3324" max="3324" width="13.5703125" bestFit="1" customWidth="1"/>
    <col min="3325" max="3325" width="15.7109375" bestFit="1" customWidth="1"/>
    <col min="3326" max="3326" width="15.140625" bestFit="1" customWidth="1"/>
    <col min="3327" max="3327" width="15.5703125" bestFit="1" customWidth="1"/>
    <col min="3328" max="3328" width="16.140625" bestFit="1" customWidth="1"/>
    <col min="3329" max="3329" width="13.5703125" bestFit="1" customWidth="1"/>
    <col min="3330" max="3330" width="15.7109375" bestFit="1" customWidth="1"/>
    <col min="3331" max="3331" width="15.140625" bestFit="1" customWidth="1"/>
    <col min="3332" max="3332" width="15.5703125" bestFit="1" customWidth="1"/>
    <col min="3578" max="3578" width="35.42578125" bestFit="1" customWidth="1"/>
    <col min="3579" max="3579" width="13.7109375" bestFit="1" customWidth="1"/>
    <col min="3580" max="3580" width="13.5703125" bestFit="1" customWidth="1"/>
    <col min="3581" max="3581" width="15.7109375" bestFit="1" customWidth="1"/>
    <col min="3582" max="3582" width="15.140625" bestFit="1" customWidth="1"/>
    <col min="3583" max="3583" width="15.5703125" bestFit="1" customWidth="1"/>
    <col min="3584" max="3584" width="16.140625" bestFit="1" customWidth="1"/>
    <col min="3585" max="3585" width="13.5703125" bestFit="1" customWidth="1"/>
    <col min="3586" max="3586" width="15.7109375" bestFit="1" customWidth="1"/>
    <col min="3587" max="3587" width="15.140625" bestFit="1" customWidth="1"/>
    <col min="3588" max="3588" width="15.5703125" bestFit="1" customWidth="1"/>
    <col min="3834" max="3834" width="35.42578125" bestFit="1" customWidth="1"/>
    <col min="3835" max="3835" width="13.7109375" bestFit="1" customWidth="1"/>
    <col min="3836" max="3836" width="13.5703125" bestFit="1" customWidth="1"/>
    <col min="3837" max="3837" width="15.7109375" bestFit="1" customWidth="1"/>
    <col min="3838" max="3838" width="15.140625" bestFit="1" customWidth="1"/>
    <col min="3839" max="3839" width="15.5703125" bestFit="1" customWidth="1"/>
    <col min="3840" max="3840" width="16.140625" bestFit="1" customWidth="1"/>
    <col min="3841" max="3841" width="13.5703125" bestFit="1" customWidth="1"/>
    <col min="3842" max="3842" width="15.7109375" bestFit="1" customWidth="1"/>
    <col min="3843" max="3843" width="15.140625" bestFit="1" customWidth="1"/>
    <col min="3844" max="3844" width="15.5703125" bestFit="1" customWidth="1"/>
    <col min="4090" max="4090" width="35.42578125" bestFit="1" customWidth="1"/>
    <col min="4091" max="4091" width="13.7109375" bestFit="1" customWidth="1"/>
    <col min="4092" max="4092" width="13.5703125" bestFit="1" customWidth="1"/>
    <col min="4093" max="4093" width="15.7109375" bestFit="1" customWidth="1"/>
    <col min="4094" max="4094" width="15.140625" bestFit="1" customWidth="1"/>
    <col min="4095" max="4095" width="15.5703125" bestFit="1" customWidth="1"/>
    <col min="4096" max="4096" width="16.140625" bestFit="1" customWidth="1"/>
    <col min="4097" max="4097" width="13.5703125" bestFit="1" customWidth="1"/>
    <col min="4098" max="4098" width="15.7109375" bestFit="1" customWidth="1"/>
    <col min="4099" max="4099" width="15.140625" bestFit="1" customWidth="1"/>
    <col min="4100" max="4100" width="15.5703125" bestFit="1" customWidth="1"/>
    <col min="4346" max="4346" width="35.42578125" bestFit="1" customWidth="1"/>
    <col min="4347" max="4347" width="13.7109375" bestFit="1" customWidth="1"/>
    <col min="4348" max="4348" width="13.5703125" bestFit="1" customWidth="1"/>
    <col min="4349" max="4349" width="15.7109375" bestFit="1" customWidth="1"/>
    <col min="4350" max="4350" width="15.140625" bestFit="1" customWidth="1"/>
    <col min="4351" max="4351" width="15.5703125" bestFit="1" customWidth="1"/>
    <col min="4352" max="4352" width="16.140625" bestFit="1" customWidth="1"/>
    <col min="4353" max="4353" width="13.5703125" bestFit="1" customWidth="1"/>
    <col min="4354" max="4354" width="15.7109375" bestFit="1" customWidth="1"/>
    <col min="4355" max="4355" width="15.140625" bestFit="1" customWidth="1"/>
    <col min="4356" max="4356" width="15.5703125" bestFit="1" customWidth="1"/>
    <col min="4602" max="4602" width="35.42578125" bestFit="1" customWidth="1"/>
    <col min="4603" max="4603" width="13.7109375" bestFit="1" customWidth="1"/>
    <col min="4604" max="4604" width="13.5703125" bestFit="1" customWidth="1"/>
    <col min="4605" max="4605" width="15.7109375" bestFit="1" customWidth="1"/>
    <col min="4606" max="4606" width="15.140625" bestFit="1" customWidth="1"/>
    <col min="4607" max="4607" width="15.5703125" bestFit="1" customWidth="1"/>
    <col min="4608" max="4608" width="16.140625" bestFit="1" customWidth="1"/>
    <col min="4609" max="4609" width="13.5703125" bestFit="1" customWidth="1"/>
    <col min="4610" max="4610" width="15.7109375" bestFit="1" customWidth="1"/>
    <col min="4611" max="4611" width="15.140625" bestFit="1" customWidth="1"/>
    <col min="4612" max="4612" width="15.5703125" bestFit="1" customWidth="1"/>
    <col min="4858" max="4858" width="35.42578125" bestFit="1" customWidth="1"/>
    <col min="4859" max="4859" width="13.7109375" bestFit="1" customWidth="1"/>
    <col min="4860" max="4860" width="13.5703125" bestFit="1" customWidth="1"/>
    <col min="4861" max="4861" width="15.7109375" bestFit="1" customWidth="1"/>
    <col min="4862" max="4862" width="15.140625" bestFit="1" customWidth="1"/>
    <col min="4863" max="4863" width="15.5703125" bestFit="1" customWidth="1"/>
    <col min="4864" max="4864" width="16.140625" bestFit="1" customWidth="1"/>
    <col min="4865" max="4865" width="13.5703125" bestFit="1" customWidth="1"/>
    <col min="4866" max="4866" width="15.7109375" bestFit="1" customWidth="1"/>
    <col min="4867" max="4867" width="15.140625" bestFit="1" customWidth="1"/>
    <col min="4868" max="4868" width="15.5703125" bestFit="1" customWidth="1"/>
    <col min="5114" max="5114" width="35.42578125" bestFit="1" customWidth="1"/>
    <col min="5115" max="5115" width="13.7109375" bestFit="1" customWidth="1"/>
    <col min="5116" max="5116" width="13.5703125" bestFit="1" customWidth="1"/>
    <col min="5117" max="5117" width="15.7109375" bestFit="1" customWidth="1"/>
    <col min="5118" max="5118" width="15.140625" bestFit="1" customWidth="1"/>
    <col min="5119" max="5119" width="15.5703125" bestFit="1" customWidth="1"/>
    <col min="5120" max="5120" width="16.140625" bestFit="1" customWidth="1"/>
    <col min="5121" max="5121" width="13.5703125" bestFit="1" customWidth="1"/>
    <col min="5122" max="5122" width="15.7109375" bestFit="1" customWidth="1"/>
    <col min="5123" max="5123" width="15.140625" bestFit="1" customWidth="1"/>
    <col min="5124" max="5124" width="15.5703125" bestFit="1" customWidth="1"/>
    <col min="5370" max="5370" width="35.42578125" bestFit="1" customWidth="1"/>
    <col min="5371" max="5371" width="13.7109375" bestFit="1" customWidth="1"/>
    <col min="5372" max="5372" width="13.5703125" bestFit="1" customWidth="1"/>
    <col min="5373" max="5373" width="15.7109375" bestFit="1" customWidth="1"/>
    <col min="5374" max="5374" width="15.140625" bestFit="1" customWidth="1"/>
    <col min="5375" max="5375" width="15.5703125" bestFit="1" customWidth="1"/>
    <col min="5376" max="5376" width="16.140625" bestFit="1" customWidth="1"/>
    <col min="5377" max="5377" width="13.5703125" bestFit="1" customWidth="1"/>
    <col min="5378" max="5378" width="15.7109375" bestFit="1" customWidth="1"/>
    <col min="5379" max="5379" width="15.140625" bestFit="1" customWidth="1"/>
    <col min="5380" max="5380" width="15.5703125" bestFit="1" customWidth="1"/>
    <col min="5626" max="5626" width="35.42578125" bestFit="1" customWidth="1"/>
    <col min="5627" max="5627" width="13.7109375" bestFit="1" customWidth="1"/>
    <col min="5628" max="5628" width="13.5703125" bestFit="1" customWidth="1"/>
    <col min="5629" max="5629" width="15.7109375" bestFit="1" customWidth="1"/>
    <col min="5630" max="5630" width="15.140625" bestFit="1" customWidth="1"/>
    <col min="5631" max="5631" width="15.5703125" bestFit="1" customWidth="1"/>
    <col min="5632" max="5632" width="16.140625" bestFit="1" customWidth="1"/>
    <col min="5633" max="5633" width="13.5703125" bestFit="1" customWidth="1"/>
    <col min="5634" max="5634" width="15.7109375" bestFit="1" customWidth="1"/>
    <col min="5635" max="5635" width="15.140625" bestFit="1" customWidth="1"/>
    <col min="5636" max="5636" width="15.5703125" bestFit="1" customWidth="1"/>
    <col min="5882" max="5882" width="35.42578125" bestFit="1" customWidth="1"/>
    <col min="5883" max="5883" width="13.7109375" bestFit="1" customWidth="1"/>
    <col min="5884" max="5884" width="13.5703125" bestFit="1" customWidth="1"/>
    <col min="5885" max="5885" width="15.7109375" bestFit="1" customWidth="1"/>
    <col min="5886" max="5886" width="15.140625" bestFit="1" customWidth="1"/>
    <col min="5887" max="5887" width="15.5703125" bestFit="1" customWidth="1"/>
    <col min="5888" max="5888" width="16.140625" bestFit="1" customWidth="1"/>
    <col min="5889" max="5889" width="13.5703125" bestFit="1" customWidth="1"/>
    <col min="5890" max="5890" width="15.7109375" bestFit="1" customWidth="1"/>
    <col min="5891" max="5891" width="15.140625" bestFit="1" customWidth="1"/>
    <col min="5892" max="5892" width="15.5703125" bestFit="1" customWidth="1"/>
    <col min="6138" max="6138" width="35.42578125" bestFit="1" customWidth="1"/>
    <col min="6139" max="6139" width="13.7109375" bestFit="1" customWidth="1"/>
    <col min="6140" max="6140" width="13.5703125" bestFit="1" customWidth="1"/>
    <col min="6141" max="6141" width="15.7109375" bestFit="1" customWidth="1"/>
    <col min="6142" max="6142" width="15.140625" bestFit="1" customWidth="1"/>
    <col min="6143" max="6143" width="15.5703125" bestFit="1" customWidth="1"/>
    <col min="6144" max="6144" width="16.140625" bestFit="1" customWidth="1"/>
    <col min="6145" max="6145" width="13.5703125" bestFit="1" customWidth="1"/>
    <col min="6146" max="6146" width="15.7109375" bestFit="1" customWidth="1"/>
    <col min="6147" max="6147" width="15.140625" bestFit="1" customWidth="1"/>
    <col min="6148" max="6148" width="15.5703125" bestFit="1" customWidth="1"/>
    <col min="6394" max="6394" width="35.42578125" bestFit="1" customWidth="1"/>
    <col min="6395" max="6395" width="13.7109375" bestFit="1" customWidth="1"/>
    <col min="6396" max="6396" width="13.5703125" bestFit="1" customWidth="1"/>
    <col min="6397" max="6397" width="15.7109375" bestFit="1" customWidth="1"/>
    <col min="6398" max="6398" width="15.140625" bestFit="1" customWidth="1"/>
    <col min="6399" max="6399" width="15.5703125" bestFit="1" customWidth="1"/>
    <col min="6400" max="6400" width="16.140625" bestFit="1" customWidth="1"/>
    <col min="6401" max="6401" width="13.5703125" bestFit="1" customWidth="1"/>
    <col min="6402" max="6402" width="15.7109375" bestFit="1" customWidth="1"/>
    <col min="6403" max="6403" width="15.140625" bestFit="1" customWidth="1"/>
    <col min="6404" max="6404" width="15.5703125" bestFit="1" customWidth="1"/>
    <col min="6650" max="6650" width="35.42578125" bestFit="1" customWidth="1"/>
    <col min="6651" max="6651" width="13.7109375" bestFit="1" customWidth="1"/>
    <col min="6652" max="6652" width="13.5703125" bestFit="1" customWidth="1"/>
    <col min="6653" max="6653" width="15.7109375" bestFit="1" customWidth="1"/>
    <col min="6654" max="6654" width="15.140625" bestFit="1" customWidth="1"/>
    <col min="6655" max="6655" width="15.5703125" bestFit="1" customWidth="1"/>
    <col min="6656" max="6656" width="16.140625" bestFit="1" customWidth="1"/>
    <col min="6657" max="6657" width="13.5703125" bestFit="1" customWidth="1"/>
    <col min="6658" max="6658" width="15.7109375" bestFit="1" customWidth="1"/>
    <col min="6659" max="6659" width="15.140625" bestFit="1" customWidth="1"/>
    <col min="6660" max="6660" width="15.5703125" bestFit="1" customWidth="1"/>
    <col min="6906" max="6906" width="35.42578125" bestFit="1" customWidth="1"/>
    <col min="6907" max="6907" width="13.7109375" bestFit="1" customWidth="1"/>
    <col min="6908" max="6908" width="13.5703125" bestFit="1" customWidth="1"/>
    <col min="6909" max="6909" width="15.7109375" bestFit="1" customWidth="1"/>
    <col min="6910" max="6910" width="15.140625" bestFit="1" customWidth="1"/>
    <col min="6911" max="6911" width="15.5703125" bestFit="1" customWidth="1"/>
    <col min="6912" max="6912" width="16.140625" bestFit="1" customWidth="1"/>
    <col min="6913" max="6913" width="13.5703125" bestFit="1" customWidth="1"/>
    <col min="6914" max="6914" width="15.7109375" bestFit="1" customWidth="1"/>
    <col min="6915" max="6915" width="15.140625" bestFit="1" customWidth="1"/>
    <col min="6916" max="6916" width="15.5703125" bestFit="1" customWidth="1"/>
    <col min="7162" max="7162" width="35.42578125" bestFit="1" customWidth="1"/>
    <col min="7163" max="7163" width="13.7109375" bestFit="1" customWidth="1"/>
    <col min="7164" max="7164" width="13.5703125" bestFit="1" customWidth="1"/>
    <col min="7165" max="7165" width="15.7109375" bestFit="1" customWidth="1"/>
    <col min="7166" max="7166" width="15.140625" bestFit="1" customWidth="1"/>
    <col min="7167" max="7167" width="15.5703125" bestFit="1" customWidth="1"/>
    <col min="7168" max="7168" width="16.140625" bestFit="1" customWidth="1"/>
    <col min="7169" max="7169" width="13.5703125" bestFit="1" customWidth="1"/>
    <col min="7170" max="7170" width="15.7109375" bestFit="1" customWidth="1"/>
    <col min="7171" max="7171" width="15.140625" bestFit="1" customWidth="1"/>
    <col min="7172" max="7172" width="15.5703125" bestFit="1" customWidth="1"/>
    <col min="7418" max="7418" width="35.42578125" bestFit="1" customWidth="1"/>
    <col min="7419" max="7419" width="13.7109375" bestFit="1" customWidth="1"/>
    <col min="7420" max="7420" width="13.5703125" bestFit="1" customWidth="1"/>
    <col min="7421" max="7421" width="15.7109375" bestFit="1" customWidth="1"/>
    <col min="7422" max="7422" width="15.140625" bestFit="1" customWidth="1"/>
    <col min="7423" max="7423" width="15.5703125" bestFit="1" customWidth="1"/>
    <col min="7424" max="7424" width="16.140625" bestFit="1" customWidth="1"/>
    <col min="7425" max="7425" width="13.5703125" bestFit="1" customWidth="1"/>
    <col min="7426" max="7426" width="15.7109375" bestFit="1" customWidth="1"/>
    <col min="7427" max="7427" width="15.140625" bestFit="1" customWidth="1"/>
    <col min="7428" max="7428" width="15.5703125" bestFit="1" customWidth="1"/>
    <col min="7674" max="7674" width="35.42578125" bestFit="1" customWidth="1"/>
    <col min="7675" max="7675" width="13.7109375" bestFit="1" customWidth="1"/>
    <col min="7676" max="7676" width="13.5703125" bestFit="1" customWidth="1"/>
    <col min="7677" max="7677" width="15.7109375" bestFit="1" customWidth="1"/>
    <col min="7678" max="7678" width="15.140625" bestFit="1" customWidth="1"/>
    <col min="7679" max="7679" width="15.5703125" bestFit="1" customWidth="1"/>
    <col min="7680" max="7680" width="16.140625" bestFit="1" customWidth="1"/>
    <col min="7681" max="7681" width="13.5703125" bestFit="1" customWidth="1"/>
    <col min="7682" max="7682" width="15.7109375" bestFit="1" customWidth="1"/>
    <col min="7683" max="7683" width="15.140625" bestFit="1" customWidth="1"/>
    <col min="7684" max="7684" width="15.5703125" bestFit="1" customWidth="1"/>
    <col min="7930" max="7930" width="35.42578125" bestFit="1" customWidth="1"/>
    <col min="7931" max="7931" width="13.7109375" bestFit="1" customWidth="1"/>
    <col min="7932" max="7932" width="13.5703125" bestFit="1" customWidth="1"/>
    <col min="7933" max="7933" width="15.7109375" bestFit="1" customWidth="1"/>
    <col min="7934" max="7934" width="15.140625" bestFit="1" customWidth="1"/>
    <col min="7935" max="7935" width="15.5703125" bestFit="1" customWidth="1"/>
    <col min="7936" max="7936" width="16.140625" bestFit="1" customWidth="1"/>
    <col min="7937" max="7937" width="13.5703125" bestFit="1" customWidth="1"/>
    <col min="7938" max="7938" width="15.7109375" bestFit="1" customWidth="1"/>
    <col min="7939" max="7939" width="15.140625" bestFit="1" customWidth="1"/>
    <col min="7940" max="7940" width="15.5703125" bestFit="1" customWidth="1"/>
    <col min="8186" max="8186" width="35.42578125" bestFit="1" customWidth="1"/>
    <col min="8187" max="8187" width="13.7109375" bestFit="1" customWidth="1"/>
    <col min="8188" max="8188" width="13.5703125" bestFit="1" customWidth="1"/>
    <col min="8189" max="8189" width="15.7109375" bestFit="1" customWidth="1"/>
    <col min="8190" max="8190" width="15.140625" bestFit="1" customWidth="1"/>
    <col min="8191" max="8191" width="15.5703125" bestFit="1" customWidth="1"/>
    <col min="8192" max="8192" width="16.140625" bestFit="1" customWidth="1"/>
    <col min="8193" max="8193" width="13.5703125" bestFit="1" customWidth="1"/>
    <col min="8194" max="8194" width="15.7109375" bestFit="1" customWidth="1"/>
    <col min="8195" max="8195" width="15.140625" bestFit="1" customWidth="1"/>
    <col min="8196" max="8196" width="15.5703125" bestFit="1" customWidth="1"/>
    <col min="8442" max="8442" width="35.42578125" bestFit="1" customWidth="1"/>
    <col min="8443" max="8443" width="13.7109375" bestFit="1" customWidth="1"/>
    <col min="8444" max="8444" width="13.5703125" bestFit="1" customWidth="1"/>
    <col min="8445" max="8445" width="15.7109375" bestFit="1" customWidth="1"/>
    <col min="8446" max="8446" width="15.140625" bestFit="1" customWidth="1"/>
    <col min="8447" max="8447" width="15.5703125" bestFit="1" customWidth="1"/>
    <col min="8448" max="8448" width="16.140625" bestFit="1" customWidth="1"/>
    <col min="8449" max="8449" width="13.5703125" bestFit="1" customWidth="1"/>
    <col min="8450" max="8450" width="15.7109375" bestFit="1" customWidth="1"/>
    <col min="8451" max="8451" width="15.140625" bestFit="1" customWidth="1"/>
    <col min="8452" max="8452" width="15.5703125" bestFit="1" customWidth="1"/>
    <col min="8698" max="8698" width="35.42578125" bestFit="1" customWidth="1"/>
    <col min="8699" max="8699" width="13.7109375" bestFit="1" customWidth="1"/>
    <col min="8700" max="8700" width="13.5703125" bestFit="1" customWidth="1"/>
    <col min="8701" max="8701" width="15.7109375" bestFit="1" customWidth="1"/>
    <col min="8702" max="8702" width="15.140625" bestFit="1" customWidth="1"/>
    <col min="8703" max="8703" width="15.5703125" bestFit="1" customWidth="1"/>
    <col min="8704" max="8704" width="16.140625" bestFit="1" customWidth="1"/>
    <col min="8705" max="8705" width="13.5703125" bestFit="1" customWidth="1"/>
    <col min="8706" max="8706" width="15.7109375" bestFit="1" customWidth="1"/>
    <col min="8707" max="8707" width="15.140625" bestFit="1" customWidth="1"/>
    <col min="8708" max="8708" width="15.5703125" bestFit="1" customWidth="1"/>
    <col min="8954" max="8954" width="35.42578125" bestFit="1" customWidth="1"/>
    <col min="8955" max="8955" width="13.7109375" bestFit="1" customWidth="1"/>
    <col min="8956" max="8956" width="13.5703125" bestFit="1" customWidth="1"/>
    <col min="8957" max="8957" width="15.7109375" bestFit="1" customWidth="1"/>
    <col min="8958" max="8958" width="15.140625" bestFit="1" customWidth="1"/>
    <col min="8959" max="8959" width="15.5703125" bestFit="1" customWidth="1"/>
    <col min="8960" max="8960" width="16.140625" bestFit="1" customWidth="1"/>
    <col min="8961" max="8961" width="13.5703125" bestFit="1" customWidth="1"/>
    <col min="8962" max="8962" width="15.7109375" bestFit="1" customWidth="1"/>
    <col min="8963" max="8963" width="15.140625" bestFit="1" customWidth="1"/>
    <col min="8964" max="8964" width="15.5703125" bestFit="1" customWidth="1"/>
    <col min="9210" max="9210" width="35.42578125" bestFit="1" customWidth="1"/>
    <col min="9211" max="9211" width="13.7109375" bestFit="1" customWidth="1"/>
    <col min="9212" max="9212" width="13.5703125" bestFit="1" customWidth="1"/>
    <col min="9213" max="9213" width="15.7109375" bestFit="1" customWidth="1"/>
    <col min="9214" max="9214" width="15.140625" bestFit="1" customWidth="1"/>
    <col min="9215" max="9215" width="15.5703125" bestFit="1" customWidth="1"/>
    <col min="9216" max="9216" width="16.140625" bestFit="1" customWidth="1"/>
    <col min="9217" max="9217" width="13.5703125" bestFit="1" customWidth="1"/>
    <col min="9218" max="9218" width="15.7109375" bestFit="1" customWidth="1"/>
    <col min="9219" max="9219" width="15.140625" bestFit="1" customWidth="1"/>
    <col min="9220" max="9220" width="15.5703125" bestFit="1" customWidth="1"/>
    <col min="9466" max="9466" width="35.42578125" bestFit="1" customWidth="1"/>
    <col min="9467" max="9467" width="13.7109375" bestFit="1" customWidth="1"/>
    <col min="9468" max="9468" width="13.5703125" bestFit="1" customWidth="1"/>
    <col min="9469" max="9469" width="15.7109375" bestFit="1" customWidth="1"/>
    <col min="9470" max="9470" width="15.140625" bestFit="1" customWidth="1"/>
    <col min="9471" max="9471" width="15.5703125" bestFit="1" customWidth="1"/>
    <col min="9472" max="9472" width="16.140625" bestFit="1" customWidth="1"/>
    <col min="9473" max="9473" width="13.5703125" bestFit="1" customWidth="1"/>
    <col min="9474" max="9474" width="15.7109375" bestFit="1" customWidth="1"/>
    <col min="9475" max="9475" width="15.140625" bestFit="1" customWidth="1"/>
    <col min="9476" max="9476" width="15.5703125" bestFit="1" customWidth="1"/>
    <col min="9722" max="9722" width="35.42578125" bestFit="1" customWidth="1"/>
    <col min="9723" max="9723" width="13.7109375" bestFit="1" customWidth="1"/>
    <col min="9724" max="9724" width="13.5703125" bestFit="1" customWidth="1"/>
    <col min="9725" max="9725" width="15.7109375" bestFit="1" customWidth="1"/>
    <col min="9726" max="9726" width="15.140625" bestFit="1" customWidth="1"/>
    <col min="9727" max="9727" width="15.5703125" bestFit="1" customWidth="1"/>
    <col min="9728" max="9728" width="16.140625" bestFit="1" customWidth="1"/>
    <col min="9729" max="9729" width="13.5703125" bestFit="1" customWidth="1"/>
    <col min="9730" max="9730" width="15.7109375" bestFit="1" customWidth="1"/>
    <col min="9731" max="9731" width="15.140625" bestFit="1" customWidth="1"/>
    <col min="9732" max="9732" width="15.5703125" bestFit="1" customWidth="1"/>
    <col min="9978" max="9978" width="35.42578125" bestFit="1" customWidth="1"/>
    <col min="9979" max="9979" width="13.7109375" bestFit="1" customWidth="1"/>
    <col min="9980" max="9980" width="13.5703125" bestFit="1" customWidth="1"/>
    <col min="9981" max="9981" width="15.7109375" bestFit="1" customWidth="1"/>
    <col min="9982" max="9982" width="15.140625" bestFit="1" customWidth="1"/>
    <col min="9983" max="9983" width="15.5703125" bestFit="1" customWidth="1"/>
    <col min="9984" max="9984" width="16.140625" bestFit="1" customWidth="1"/>
    <col min="9985" max="9985" width="13.5703125" bestFit="1" customWidth="1"/>
    <col min="9986" max="9986" width="15.7109375" bestFit="1" customWidth="1"/>
    <col min="9987" max="9987" width="15.140625" bestFit="1" customWidth="1"/>
    <col min="9988" max="9988" width="15.5703125" bestFit="1" customWidth="1"/>
    <col min="10234" max="10234" width="35.42578125" bestFit="1" customWidth="1"/>
    <col min="10235" max="10235" width="13.7109375" bestFit="1" customWidth="1"/>
    <col min="10236" max="10236" width="13.5703125" bestFit="1" customWidth="1"/>
    <col min="10237" max="10237" width="15.7109375" bestFit="1" customWidth="1"/>
    <col min="10238" max="10238" width="15.140625" bestFit="1" customWidth="1"/>
    <col min="10239" max="10239" width="15.5703125" bestFit="1" customWidth="1"/>
    <col min="10240" max="10240" width="16.140625" bestFit="1" customWidth="1"/>
    <col min="10241" max="10241" width="13.5703125" bestFit="1" customWidth="1"/>
    <col min="10242" max="10242" width="15.7109375" bestFit="1" customWidth="1"/>
    <col min="10243" max="10243" width="15.140625" bestFit="1" customWidth="1"/>
    <col min="10244" max="10244" width="15.5703125" bestFit="1" customWidth="1"/>
    <col min="10490" max="10490" width="35.42578125" bestFit="1" customWidth="1"/>
    <col min="10491" max="10491" width="13.7109375" bestFit="1" customWidth="1"/>
    <col min="10492" max="10492" width="13.5703125" bestFit="1" customWidth="1"/>
    <col min="10493" max="10493" width="15.7109375" bestFit="1" customWidth="1"/>
    <col min="10494" max="10494" width="15.140625" bestFit="1" customWidth="1"/>
    <col min="10495" max="10495" width="15.5703125" bestFit="1" customWidth="1"/>
    <col min="10496" max="10496" width="16.140625" bestFit="1" customWidth="1"/>
    <col min="10497" max="10497" width="13.5703125" bestFit="1" customWidth="1"/>
    <col min="10498" max="10498" width="15.7109375" bestFit="1" customWidth="1"/>
    <col min="10499" max="10499" width="15.140625" bestFit="1" customWidth="1"/>
    <col min="10500" max="10500" width="15.5703125" bestFit="1" customWidth="1"/>
    <col min="10746" max="10746" width="35.42578125" bestFit="1" customWidth="1"/>
    <col min="10747" max="10747" width="13.7109375" bestFit="1" customWidth="1"/>
    <col min="10748" max="10748" width="13.5703125" bestFit="1" customWidth="1"/>
    <col min="10749" max="10749" width="15.7109375" bestFit="1" customWidth="1"/>
    <col min="10750" max="10750" width="15.140625" bestFit="1" customWidth="1"/>
    <col min="10751" max="10751" width="15.5703125" bestFit="1" customWidth="1"/>
    <col min="10752" max="10752" width="16.140625" bestFit="1" customWidth="1"/>
    <col min="10753" max="10753" width="13.5703125" bestFit="1" customWidth="1"/>
    <col min="10754" max="10754" width="15.7109375" bestFit="1" customWidth="1"/>
    <col min="10755" max="10755" width="15.140625" bestFit="1" customWidth="1"/>
    <col min="10756" max="10756" width="15.5703125" bestFit="1" customWidth="1"/>
    <col min="11002" max="11002" width="35.42578125" bestFit="1" customWidth="1"/>
    <col min="11003" max="11003" width="13.7109375" bestFit="1" customWidth="1"/>
    <col min="11004" max="11004" width="13.5703125" bestFit="1" customWidth="1"/>
    <col min="11005" max="11005" width="15.7109375" bestFit="1" customWidth="1"/>
    <col min="11006" max="11006" width="15.140625" bestFit="1" customWidth="1"/>
    <col min="11007" max="11007" width="15.5703125" bestFit="1" customWidth="1"/>
    <col min="11008" max="11008" width="16.140625" bestFit="1" customWidth="1"/>
    <col min="11009" max="11009" width="13.5703125" bestFit="1" customWidth="1"/>
    <col min="11010" max="11010" width="15.7109375" bestFit="1" customWidth="1"/>
    <col min="11011" max="11011" width="15.140625" bestFit="1" customWidth="1"/>
    <col min="11012" max="11012" width="15.5703125" bestFit="1" customWidth="1"/>
    <col min="11258" max="11258" width="35.42578125" bestFit="1" customWidth="1"/>
    <col min="11259" max="11259" width="13.7109375" bestFit="1" customWidth="1"/>
    <col min="11260" max="11260" width="13.5703125" bestFit="1" customWidth="1"/>
    <col min="11261" max="11261" width="15.7109375" bestFit="1" customWidth="1"/>
    <col min="11262" max="11262" width="15.140625" bestFit="1" customWidth="1"/>
    <col min="11263" max="11263" width="15.5703125" bestFit="1" customWidth="1"/>
    <col min="11264" max="11264" width="16.140625" bestFit="1" customWidth="1"/>
    <col min="11265" max="11265" width="13.5703125" bestFit="1" customWidth="1"/>
    <col min="11266" max="11266" width="15.7109375" bestFit="1" customWidth="1"/>
    <col min="11267" max="11267" width="15.140625" bestFit="1" customWidth="1"/>
    <col min="11268" max="11268" width="15.5703125" bestFit="1" customWidth="1"/>
    <col min="11514" max="11514" width="35.42578125" bestFit="1" customWidth="1"/>
    <col min="11515" max="11515" width="13.7109375" bestFit="1" customWidth="1"/>
    <col min="11516" max="11516" width="13.5703125" bestFit="1" customWidth="1"/>
    <col min="11517" max="11517" width="15.7109375" bestFit="1" customWidth="1"/>
    <col min="11518" max="11518" width="15.140625" bestFit="1" customWidth="1"/>
    <col min="11519" max="11519" width="15.5703125" bestFit="1" customWidth="1"/>
    <col min="11520" max="11520" width="16.140625" bestFit="1" customWidth="1"/>
    <col min="11521" max="11521" width="13.5703125" bestFit="1" customWidth="1"/>
    <col min="11522" max="11522" width="15.7109375" bestFit="1" customWidth="1"/>
    <col min="11523" max="11523" width="15.140625" bestFit="1" customWidth="1"/>
    <col min="11524" max="11524" width="15.5703125" bestFit="1" customWidth="1"/>
    <col min="11770" max="11770" width="35.42578125" bestFit="1" customWidth="1"/>
    <col min="11771" max="11771" width="13.7109375" bestFit="1" customWidth="1"/>
    <col min="11772" max="11772" width="13.5703125" bestFit="1" customWidth="1"/>
    <col min="11773" max="11773" width="15.7109375" bestFit="1" customWidth="1"/>
    <col min="11774" max="11774" width="15.140625" bestFit="1" customWidth="1"/>
    <col min="11775" max="11775" width="15.5703125" bestFit="1" customWidth="1"/>
    <col min="11776" max="11776" width="16.140625" bestFit="1" customWidth="1"/>
    <col min="11777" max="11777" width="13.5703125" bestFit="1" customWidth="1"/>
    <col min="11778" max="11778" width="15.7109375" bestFit="1" customWidth="1"/>
    <col min="11779" max="11779" width="15.140625" bestFit="1" customWidth="1"/>
    <col min="11780" max="11780" width="15.5703125" bestFit="1" customWidth="1"/>
    <col min="12026" max="12026" width="35.42578125" bestFit="1" customWidth="1"/>
    <col min="12027" max="12027" width="13.7109375" bestFit="1" customWidth="1"/>
    <col min="12028" max="12028" width="13.5703125" bestFit="1" customWidth="1"/>
    <col min="12029" max="12029" width="15.7109375" bestFit="1" customWidth="1"/>
    <col min="12030" max="12030" width="15.140625" bestFit="1" customWidth="1"/>
    <col min="12031" max="12031" width="15.5703125" bestFit="1" customWidth="1"/>
    <col min="12032" max="12032" width="16.140625" bestFit="1" customWidth="1"/>
    <col min="12033" max="12033" width="13.5703125" bestFit="1" customWidth="1"/>
    <col min="12034" max="12034" width="15.7109375" bestFit="1" customWidth="1"/>
    <col min="12035" max="12035" width="15.140625" bestFit="1" customWidth="1"/>
    <col min="12036" max="12036" width="15.5703125" bestFit="1" customWidth="1"/>
    <col min="12282" max="12282" width="35.42578125" bestFit="1" customWidth="1"/>
    <col min="12283" max="12283" width="13.7109375" bestFit="1" customWidth="1"/>
    <col min="12284" max="12284" width="13.5703125" bestFit="1" customWidth="1"/>
    <col min="12285" max="12285" width="15.7109375" bestFit="1" customWidth="1"/>
    <col min="12286" max="12286" width="15.140625" bestFit="1" customWidth="1"/>
    <col min="12287" max="12287" width="15.5703125" bestFit="1" customWidth="1"/>
    <col min="12288" max="12288" width="16.140625" bestFit="1" customWidth="1"/>
    <col min="12289" max="12289" width="13.5703125" bestFit="1" customWidth="1"/>
    <col min="12290" max="12290" width="15.7109375" bestFit="1" customWidth="1"/>
    <col min="12291" max="12291" width="15.140625" bestFit="1" customWidth="1"/>
    <col min="12292" max="12292" width="15.5703125" bestFit="1" customWidth="1"/>
    <col min="12538" max="12538" width="35.42578125" bestFit="1" customWidth="1"/>
    <col min="12539" max="12539" width="13.7109375" bestFit="1" customWidth="1"/>
    <col min="12540" max="12540" width="13.5703125" bestFit="1" customWidth="1"/>
    <col min="12541" max="12541" width="15.7109375" bestFit="1" customWidth="1"/>
    <col min="12542" max="12542" width="15.140625" bestFit="1" customWidth="1"/>
    <col min="12543" max="12543" width="15.5703125" bestFit="1" customWidth="1"/>
    <col min="12544" max="12544" width="16.140625" bestFit="1" customWidth="1"/>
    <col min="12545" max="12545" width="13.5703125" bestFit="1" customWidth="1"/>
    <col min="12546" max="12546" width="15.7109375" bestFit="1" customWidth="1"/>
    <col min="12547" max="12547" width="15.140625" bestFit="1" customWidth="1"/>
    <col min="12548" max="12548" width="15.5703125" bestFit="1" customWidth="1"/>
    <col min="12794" max="12794" width="35.42578125" bestFit="1" customWidth="1"/>
    <col min="12795" max="12795" width="13.7109375" bestFit="1" customWidth="1"/>
    <col min="12796" max="12796" width="13.5703125" bestFit="1" customWidth="1"/>
    <col min="12797" max="12797" width="15.7109375" bestFit="1" customWidth="1"/>
    <col min="12798" max="12798" width="15.140625" bestFit="1" customWidth="1"/>
    <col min="12799" max="12799" width="15.5703125" bestFit="1" customWidth="1"/>
    <col min="12800" max="12800" width="16.140625" bestFit="1" customWidth="1"/>
    <col min="12801" max="12801" width="13.5703125" bestFit="1" customWidth="1"/>
    <col min="12802" max="12802" width="15.7109375" bestFit="1" customWidth="1"/>
    <col min="12803" max="12803" width="15.140625" bestFit="1" customWidth="1"/>
    <col min="12804" max="12804" width="15.5703125" bestFit="1" customWidth="1"/>
    <col min="13050" max="13050" width="35.42578125" bestFit="1" customWidth="1"/>
    <col min="13051" max="13051" width="13.7109375" bestFit="1" customWidth="1"/>
    <col min="13052" max="13052" width="13.5703125" bestFit="1" customWidth="1"/>
    <col min="13053" max="13053" width="15.7109375" bestFit="1" customWidth="1"/>
    <col min="13054" max="13054" width="15.140625" bestFit="1" customWidth="1"/>
    <col min="13055" max="13055" width="15.5703125" bestFit="1" customWidth="1"/>
    <col min="13056" max="13056" width="16.140625" bestFit="1" customWidth="1"/>
    <col min="13057" max="13057" width="13.5703125" bestFit="1" customWidth="1"/>
    <col min="13058" max="13058" width="15.7109375" bestFit="1" customWidth="1"/>
    <col min="13059" max="13059" width="15.140625" bestFit="1" customWidth="1"/>
    <col min="13060" max="13060" width="15.5703125" bestFit="1" customWidth="1"/>
    <col min="13306" max="13306" width="35.42578125" bestFit="1" customWidth="1"/>
    <col min="13307" max="13307" width="13.7109375" bestFit="1" customWidth="1"/>
    <col min="13308" max="13308" width="13.5703125" bestFit="1" customWidth="1"/>
    <col min="13309" max="13309" width="15.7109375" bestFit="1" customWidth="1"/>
    <col min="13310" max="13310" width="15.140625" bestFit="1" customWidth="1"/>
    <col min="13311" max="13311" width="15.5703125" bestFit="1" customWidth="1"/>
    <col min="13312" max="13312" width="16.140625" bestFit="1" customWidth="1"/>
    <col min="13313" max="13313" width="13.5703125" bestFit="1" customWidth="1"/>
    <col min="13314" max="13314" width="15.7109375" bestFit="1" customWidth="1"/>
    <col min="13315" max="13315" width="15.140625" bestFit="1" customWidth="1"/>
    <col min="13316" max="13316" width="15.5703125" bestFit="1" customWidth="1"/>
    <col min="13562" max="13562" width="35.42578125" bestFit="1" customWidth="1"/>
    <col min="13563" max="13563" width="13.7109375" bestFit="1" customWidth="1"/>
    <col min="13564" max="13564" width="13.5703125" bestFit="1" customWidth="1"/>
    <col min="13565" max="13565" width="15.7109375" bestFit="1" customWidth="1"/>
    <col min="13566" max="13566" width="15.140625" bestFit="1" customWidth="1"/>
    <col min="13567" max="13567" width="15.5703125" bestFit="1" customWidth="1"/>
    <col min="13568" max="13568" width="16.140625" bestFit="1" customWidth="1"/>
    <col min="13569" max="13569" width="13.5703125" bestFit="1" customWidth="1"/>
    <col min="13570" max="13570" width="15.7109375" bestFit="1" customWidth="1"/>
    <col min="13571" max="13571" width="15.140625" bestFit="1" customWidth="1"/>
    <col min="13572" max="13572" width="15.5703125" bestFit="1" customWidth="1"/>
    <col min="13818" max="13818" width="35.42578125" bestFit="1" customWidth="1"/>
    <col min="13819" max="13819" width="13.7109375" bestFit="1" customWidth="1"/>
    <col min="13820" max="13820" width="13.5703125" bestFit="1" customWidth="1"/>
    <col min="13821" max="13821" width="15.7109375" bestFit="1" customWidth="1"/>
    <col min="13822" max="13822" width="15.140625" bestFit="1" customWidth="1"/>
    <col min="13823" max="13823" width="15.5703125" bestFit="1" customWidth="1"/>
    <col min="13824" max="13824" width="16.140625" bestFit="1" customWidth="1"/>
    <col min="13825" max="13825" width="13.5703125" bestFit="1" customWidth="1"/>
    <col min="13826" max="13826" width="15.7109375" bestFit="1" customWidth="1"/>
    <col min="13827" max="13827" width="15.140625" bestFit="1" customWidth="1"/>
    <col min="13828" max="13828" width="15.5703125" bestFit="1" customWidth="1"/>
    <col min="14074" max="14074" width="35.42578125" bestFit="1" customWidth="1"/>
    <col min="14075" max="14075" width="13.7109375" bestFit="1" customWidth="1"/>
    <col min="14076" max="14076" width="13.5703125" bestFit="1" customWidth="1"/>
    <col min="14077" max="14077" width="15.7109375" bestFit="1" customWidth="1"/>
    <col min="14078" max="14078" width="15.140625" bestFit="1" customWidth="1"/>
    <col min="14079" max="14079" width="15.5703125" bestFit="1" customWidth="1"/>
    <col min="14080" max="14080" width="16.140625" bestFit="1" customWidth="1"/>
    <col min="14081" max="14081" width="13.5703125" bestFit="1" customWidth="1"/>
    <col min="14082" max="14082" width="15.7109375" bestFit="1" customWidth="1"/>
    <col min="14083" max="14083" width="15.140625" bestFit="1" customWidth="1"/>
    <col min="14084" max="14084" width="15.5703125" bestFit="1" customWidth="1"/>
    <col min="14330" max="14330" width="35.42578125" bestFit="1" customWidth="1"/>
    <col min="14331" max="14331" width="13.7109375" bestFit="1" customWidth="1"/>
    <col min="14332" max="14332" width="13.5703125" bestFit="1" customWidth="1"/>
    <col min="14333" max="14333" width="15.7109375" bestFit="1" customWidth="1"/>
    <col min="14334" max="14334" width="15.140625" bestFit="1" customWidth="1"/>
    <col min="14335" max="14335" width="15.5703125" bestFit="1" customWidth="1"/>
    <col min="14336" max="14336" width="16.140625" bestFit="1" customWidth="1"/>
    <col min="14337" max="14337" width="13.5703125" bestFit="1" customWidth="1"/>
    <col min="14338" max="14338" width="15.7109375" bestFit="1" customWidth="1"/>
    <col min="14339" max="14339" width="15.140625" bestFit="1" customWidth="1"/>
    <col min="14340" max="14340" width="15.5703125" bestFit="1" customWidth="1"/>
    <col min="14586" max="14586" width="35.42578125" bestFit="1" customWidth="1"/>
    <col min="14587" max="14587" width="13.7109375" bestFit="1" customWidth="1"/>
    <col min="14588" max="14588" width="13.5703125" bestFit="1" customWidth="1"/>
    <col min="14589" max="14589" width="15.7109375" bestFit="1" customWidth="1"/>
    <col min="14590" max="14590" width="15.140625" bestFit="1" customWidth="1"/>
    <col min="14591" max="14591" width="15.5703125" bestFit="1" customWidth="1"/>
    <col min="14592" max="14592" width="16.140625" bestFit="1" customWidth="1"/>
    <col min="14593" max="14593" width="13.5703125" bestFit="1" customWidth="1"/>
    <col min="14594" max="14594" width="15.7109375" bestFit="1" customWidth="1"/>
    <col min="14595" max="14595" width="15.140625" bestFit="1" customWidth="1"/>
    <col min="14596" max="14596" width="15.5703125" bestFit="1" customWidth="1"/>
    <col min="14842" max="14842" width="35.42578125" bestFit="1" customWidth="1"/>
    <col min="14843" max="14843" width="13.7109375" bestFit="1" customWidth="1"/>
    <col min="14844" max="14844" width="13.5703125" bestFit="1" customWidth="1"/>
    <col min="14845" max="14845" width="15.7109375" bestFit="1" customWidth="1"/>
    <col min="14846" max="14846" width="15.140625" bestFit="1" customWidth="1"/>
    <col min="14847" max="14847" width="15.5703125" bestFit="1" customWidth="1"/>
    <col min="14848" max="14848" width="16.140625" bestFit="1" customWidth="1"/>
    <col min="14849" max="14849" width="13.5703125" bestFit="1" customWidth="1"/>
    <col min="14850" max="14850" width="15.7109375" bestFit="1" customWidth="1"/>
    <col min="14851" max="14851" width="15.140625" bestFit="1" customWidth="1"/>
    <col min="14852" max="14852" width="15.5703125" bestFit="1" customWidth="1"/>
    <col min="15098" max="15098" width="35.42578125" bestFit="1" customWidth="1"/>
    <col min="15099" max="15099" width="13.7109375" bestFit="1" customWidth="1"/>
    <col min="15100" max="15100" width="13.5703125" bestFit="1" customWidth="1"/>
    <col min="15101" max="15101" width="15.7109375" bestFit="1" customWidth="1"/>
    <col min="15102" max="15102" width="15.140625" bestFit="1" customWidth="1"/>
    <col min="15103" max="15103" width="15.5703125" bestFit="1" customWidth="1"/>
    <col min="15104" max="15104" width="16.140625" bestFit="1" customWidth="1"/>
    <col min="15105" max="15105" width="13.5703125" bestFit="1" customWidth="1"/>
    <col min="15106" max="15106" width="15.7109375" bestFit="1" customWidth="1"/>
    <col min="15107" max="15107" width="15.140625" bestFit="1" customWidth="1"/>
    <col min="15108" max="15108" width="15.5703125" bestFit="1" customWidth="1"/>
    <col min="15354" max="15354" width="35.42578125" bestFit="1" customWidth="1"/>
    <col min="15355" max="15355" width="13.7109375" bestFit="1" customWidth="1"/>
    <col min="15356" max="15356" width="13.5703125" bestFit="1" customWidth="1"/>
    <col min="15357" max="15357" width="15.7109375" bestFit="1" customWidth="1"/>
    <col min="15358" max="15358" width="15.140625" bestFit="1" customWidth="1"/>
    <col min="15359" max="15359" width="15.5703125" bestFit="1" customWidth="1"/>
    <col min="15360" max="15360" width="16.140625" bestFit="1" customWidth="1"/>
    <col min="15361" max="15361" width="13.5703125" bestFit="1" customWidth="1"/>
    <col min="15362" max="15362" width="15.7109375" bestFit="1" customWidth="1"/>
    <col min="15363" max="15363" width="15.140625" bestFit="1" customWidth="1"/>
    <col min="15364" max="15364" width="15.5703125" bestFit="1" customWidth="1"/>
    <col min="15610" max="15610" width="35.42578125" bestFit="1" customWidth="1"/>
    <col min="15611" max="15611" width="13.7109375" bestFit="1" customWidth="1"/>
    <col min="15612" max="15612" width="13.5703125" bestFit="1" customWidth="1"/>
    <col min="15613" max="15613" width="15.7109375" bestFit="1" customWidth="1"/>
    <col min="15614" max="15614" width="15.140625" bestFit="1" customWidth="1"/>
    <col min="15615" max="15615" width="15.5703125" bestFit="1" customWidth="1"/>
    <col min="15616" max="15616" width="16.140625" bestFit="1" customWidth="1"/>
    <col min="15617" max="15617" width="13.5703125" bestFit="1" customWidth="1"/>
    <col min="15618" max="15618" width="15.7109375" bestFit="1" customWidth="1"/>
    <col min="15619" max="15619" width="15.140625" bestFit="1" customWidth="1"/>
    <col min="15620" max="15620" width="15.5703125" bestFit="1" customWidth="1"/>
    <col min="15866" max="15866" width="35.42578125" bestFit="1" customWidth="1"/>
    <col min="15867" max="15867" width="13.7109375" bestFit="1" customWidth="1"/>
    <col min="15868" max="15868" width="13.5703125" bestFit="1" customWidth="1"/>
    <col min="15869" max="15869" width="15.7109375" bestFit="1" customWidth="1"/>
    <col min="15870" max="15870" width="15.140625" bestFit="1" customWidth="1"/>
    <col min="15871" max="15871" width="15.5703125" bestFit="1" customWidth="1"/>
    <col min="15872" max="15872" width="16.140625" bestFit="1" customWidth="1"/>
    <col min="15873" max="15873" width="13.5703125" bestFit="1" customWidth="1"/>
    <col min="15874" max="15874" width="15.7109375" bestFit="1" customWidth="1"/>
    <col min="15875" max="15875" width="15.140625" bestFit="1" customWidth="1"/>
    <col min="15876" max="15876" width="15.5703125" bestFit="1" customWidth="1"/>
    <col min="16122" max="16122" width="35.42578125" bestFit="1" customWidth="1"/>
    <col min="16123" max="16123" width="13.7109375" bestFit="1" customWidth="1"/>
    <col min="16124" max="16124" width="13.5703125" bestFit="1" customWidth="1"/>
    <col min="16125" max="16125" width="15.7109375" bestFit="1" customWidth="1"/>
    <col min="16126" max="16126" width="15.140625" bestFit="1" customWidth="1"/>
    <col min="16127" max="16127" width="15.5703125" bestFit="1" customWidth="1"/>
    <col min="16128" max="16128" width="16.140625" bestFit="1" customWidth="1"/>
    <col min="16129" max="16129" width="13.5703125" bestFit="1" customWidth="1"/>
    <col min="16130" max="16130" width="15.7109375" bestFit="1" customWidth="1"/>
    <col min="16131" max="16131" width="15.140625" bestFit="1" customWidth="1"/>
    <col min="16132" max="16132" width="15.5703125" bestFit="1" customWidth="1"/>
  </cols>
  <sheetData>
    <row r="1" spans="1:10" ht="27" thickBot="1" x14ac:dyDescent="0.3">
      <c r="A1" s="135" t="s">
        <v>89</v>
      </c>
      <c r="B1" s="136"/>
      <c r="C1" s="136"/>
      <c r="D1" s="136"/>
      <c r="E1" s="136"/>
      <c r="F1" s="136"/>
      <c r="G1" s="137"/>
    </row>
    <row r="2" spans="1:10" ht="30.75" customHeight="1" x14ac:dyDescent="0.25">
      <c r="A2" s="138" t="s">
        <v>44</v>
      </c>
      <c r="B2" s="139"/>
      <c r="C2" s="140" t="s">
        <v>84</v>
      </c>
      <c r="D2" s="140"/>
      <c r="E2" s="140"/>
      <c r="F2" s="140"/>
      <c r="G2" s="141"/>
      <c r="J2" s="86"/>
    </row>
    <row r="3" spans="1:10" ht="15.95" customHeight="1" x14ac:dyDescent="0.25">
      <c r="A3" s="142" t="s">
        <v>45</v>
      </c>
      <c r="B3" s="143"/>
      <c r="C3" s="144" t="s">
        <v>83</v>
      </c>
      <c r="D3" s="144"/>
      <c r="E3" s="144"/>
      <c r="F3" s="144"/>
      <c r="G3" s="145"/>
      <c r="J3" s="83"/>
    </row>
    <row r="4" spans="1:10" ht="15.95" customHeight="1" thickBot="1" x14ac:dyDescent="0.3">
      <c r="A4" s="149" t="s">
        <v>46</v>
      </c>
      <c r="B4" s="150"/>
      <c r="C4" s="151" t="str">
        <f>'PLANILHA RESUMO'!G7</f>
        <v>ANA (Port nº 363/2021)</v>
      </c>
      <c r="D4" s="151"/>
      <c r="E4" s="151"/>
      <c r="F4" s="151"/>
      <c r="G4" s="152"/>
      <c r="H4" s="84"/>
    </row>
    <row r="5" spans="1:10" ht="15.95" customHeight="1" thickBot="1" x14ac:dyDescent="0.3">
      <c r="A5" s="153"/>
      <c r="B5" s="153"/>
      <c r="C5" s="153"/>
      <c r="D5" s="153"/>
      <c r="E5" s="153"/>
      <c r="F5" s="153"/>
      <c r="G5" s="153"/>
      <c r="H5" s="85"/>
    </row>
    <row r="6" spans="1:10" ht="15.95" customHeight="1" thickBot="1" x14ac:dyDescent="0.3">
      <c r="A6" s="43" t="s">
        <v>47</v>
      </c>
      <c r="B6" s="44" t="s">
        <v>48</v>
      </c>
      <c r="C6" s="44" t="s">
        <v>49</v>
      </c>
      <c r="D6" s="44" t="s">
        <v>50</v>
      </c>
      <c r="E6" s="44" t="s">
        <v>51</v>
      </c>
      <c r="F6" s="45" t="s">
        <v>52</v>
      </c>
      <c r="G6" s="46" t="s">
        <v>53</v>
      </c>
      <c r="H6" s="84"/>
    </row>
    <row r="7" spans="1:10" ht="30" customHeight="1" thickBot="1" x14ac:dyDescent="0.3">
      <c r="A7" s="47" t="s">
        <v>54</v>
      </c>
      <c r="B7" s="48" t="s">
        <v>55</v>
      </c>
      <c r="C7" s="49" t="s">
        <v>56</v>
      </c>
      <c r="D7" s="48" t="s">
        <v>57</v>
      </c>
      <c r="E7" s="49"/>
      <c r="F7" s="50"/>
      <c r="G7" s="51">
        <f>SUM(G9:G10)</f>
        <v>5651.66</v>
      </c>
    </row>
    <row r="8" spans="1:10" ht="15.95" customHeight="1" x14ac:dyDescent="0.25">
      <c r="A8" s="52"/>
      <c r="B8" s="53"/>
      <c r="C8" s="54" t="s">
        <v>58</v>
      </c>
      <c r="D8" s="53"/>
      <c r="E8" s="55"/>
      <c r="F8" s="53"/>
      <c r="G8" s="56"/>
    </row>
    <row r="9" spans="1:10" ht="30" customHeight="1" x14ac:dyDescent="0.25">
      <c r="A9" s="57" t="s">
        <v>85</v>
      </c>
      <c r="B9" s="58" t="s">
        <v>59</v>
      </c>
      <c r="C9" s="59" t="s">
        <v>60</v>
      </c>
      <c r="D9" s="60" t="s">
        <v>61</v>
      </c>
      <c r="E9" s="61">
        <v>66</v>
      </c>
      <c r="F9" s="62">
        <v>56.35</v>
      </c>
      <c r="G9" s="63">
        <f>TRUNC((E9*F9),2)</f>
        <v>3719.1</v>
      </c>
    </row>
    <row r="10" spans="1:10" ht="30" customHeight="1" x14ac:dyDescent="0.25">
      <c r="A10" s="57" t="s">
        <v>85</v>
      </c>
      <c r="B10" s="58" t="s">
        <v>59</v>
      </c>
      <c r="C10" s="59" t="s">
        <v>60</v>
      </c>
      <c r="D10" s="60" t="s">
        <v>62</v>
      </c>
      <c r="E10" s="61">
        <v>116.49</v>
      </c>
      <c r="F10" s="62">
        <v>16.59</v>
      </c>
      <c r="G10" s="63">
        <f>TRUNC((E10*F10),2)</f>
        <v>1932.56</v>
      </c>
    </row>
    <row r="11" spans="1:10" ht="15.95" customHeight="1" thickBot="1" x14ac:dyDescent="0.3">
      <c r="A11" s="64"/>
      <c r="B11" s="65"/>
      <c r="C11" s="66"/>
      <c r="D11" s="65"/>
      <c r="E11" s="67"/>
      <c r="F11" s="68"/>
      <c r="G11" s="69"/>
      <c r="H11" s="88"/>
    </row>
    <row r="12" spans="1:10" ht="33" customHeight="1" thickBot="1" x14ac:dyDescent="0.3">
      <c r="A12" s="146" t="s">
        <v>63</v>
      </c>
      <c r="B12" s="147"/>
      <c r="C12" s="147"/>
      <c r="D12" s="147"/>
      <c r="E12" s="147"/>
      <c r="F12" s="147"/>
      <c r="G12" s="148"/>
      <c r="H12" s="88"/>
    </row>
    <row r="13" spans="1:10" ht="15.95" customHeight="1" thickBot="1" x14ac:dyDescent="0.3">
      <c r="A13" s="70"/>
      <c r="B13" s="71"/>
      <c r="C13" s="70"/>
      <c r="D13" s="71"/>
      <c r="E13" s="72"/>
      <c r="F13" s="71"/>
      <c r="G13" s="71"/>
      <c r="H13" s="88"/>
    </row>
    <row r="14" spans="1:10" ht="15.95" customHeight="1" thickBot="1" x14ac:dyDescent="0.3">
      <c r="A14" s="43" t="s">
        <v>47</v>
      </c>
      <c r="B14" s="44" t="s">
        <v>48</v>
      </c>
      <c r="C14" s="44" t="s">
        <v>49</v>
      </c>
      <c r="D14" s="44" t="s">
        <v>50</v>
      </c>
      <c r="E14" s="44" t="s">
        <v>51</v>
      </c>
      <c r="F14" s="45" t="s">
        <v>52</v>
      </c>
      <c r="G14" s="46" t="s">
        <v>53</v>
      </c>
      <c r="H14" s="88"/>
    </row>
    <row r="15" spans="1:10" ht="30" customHeight="1" thickBot="1" x14ac:dyDescent="0.3">
      <c r="A15" s="47" t="s">
        <v>54</v>
      </c>
      <c r="B15" s="48" t="s">
        <v>64</v>
      </c>
      <c r="C15" s="49" t="s">
        <v>65</v>
      </c>
      <c r="D15" s="48" t="s">
        <v>50</v>
      </c>
      <c r="E15" s="49"/>
      <c r="F15" s="50"/>
      <c r="G15" s="51">
        <f>(G18+G22)/80</f>
        <v>470.11482379008737</v>
      </c>
      <c r="H15" s="88"/>
    </row>
    <row r="16" spans="1:10" ht="15.95" customHeight="1" x14ac:dyDescent="0.25">
      <c r="A16" s="52"/>
      <c r="B16" s="53"/>
      <c r="C16" s="54" t="s">
        <v>66</v>
      </c>
      <c r="D16" s="53"/>
      <c r="E16" s="55"/>
      <c r="F16" s="53"/>
      <c r="G16" s="56"/>
      <c r="H16" s="88"/>
    </row>
    <row r="17" spans="1:8" ht="15.95" customHeight="1" x14ac:dyDescent="0.25">
      <c r="A17" s="91" t="s">
        <v>85</v>
      </c>
      <c r="B17" s="92" t="s">
        <v>67</v>
      </c>
      <c r="C17" s="93" t="s">
        <v>68</v>
      </c>
      <c r="D17" s="94" t="s">
        <v>57</v>
      </c>
      <c r="E17" s="95">
        <v>2</v>
      </c>
      <c r="F17" s="89">
        <f>'Memória 1'!Q25</f>
        <v>5544</v>
      </c>
      <c r="G17" s="90">
        <f>TRUNC((E17*F17),2)</f>
        <v>11088</v>
      </c>
      <c r="H17" s="88"/>
    </row>
    <row r="18" spans="1:8" ht="15.95" customHeight="1" x14ac:dyDescent="0.25">
      <c r="A18" s="154" t="s">
        <v>88</v>
      </c>
      <c r="B18" s="155"/>
      <c r="C18" s="155"/>
      <c r="D18" s="155"/>
      <c r="E18" s="156"/>
      <c r="F18" s="96">
        <f>'PLANILHA RESUMO'!G30</f>
        <v>2.52</v>
      </c>
      <c r="G18" s="97">
        <f>F18*SUM(G17)</f>
        <v>27941.759999999998</v>
      </c>
      <c r="H18" s="88"/>
    </row>
    <row r="19" spans="1:8" ht="15.95" customHeight="1" x14ac:dyDescent="0.25">
      <c r="A19" s="73"/>
      <c r="B19" s="74"/>
      <c r="C19" s="75" t="s">
        <v>58</v>
      </c>
      <c r="D19" s="76"/>
      <c r="E19" s="77"/>
      <c r="F19" s="78"/>
      <c r="G19" s="79"/>
      <c r="H19" s="88"/>
    </row>
    <row r="20" spans="1:8" ht="15.95" customHeight="1" x14ac:dyDescent="0.25">
      <c r="A20" s="57" t="s">
        <v>85</v>
      </c>
      <c r="B20" s="58" t="s">
        <v>69</v>
      </c>
      <c r="C20" s="80" t="s">
        <v>70</v>
      </c>
      <c r="D20" s="81" t="s">
        <v>57</v>
      </c>
      <c r="E20" s="61">
        <v>1</v>
      </c>
      <c r="F20" s="62">
        <v>1970.46</v>
      </c>
      <c r="G20" s="63">
        <f t="shared" ref="G20" si="0">ROUND(E20*F20,2)</f>
        <v>1970.46</v>
      </c>
      <c r="H20" s="88"/>
    </row>
    <row r="21" spans="1:8" ht="30" customHeight="1" x14ac:dyDescent="0.25">
      <c r="A21" s="91" t="s">
        <v>85</v>
      </c>
      <c r="B21" s="92" t="s">
        <v>59</v>
      </c>
      <c r="C21" s="93" t="s">
        <v>60</v>
      </c>
      <c r="D21" s="94" t="s">
        <v>57</v>
      </c>
      <c r="E21" s="95">
        <v>1</v>
      </c>
      <c r="F21" s="89">
        <f>G7</f>
        <v>5651.66</v>
      </c>
      <c r="G21" s="90">
        <f>TRUNC((E21*F21),2)</f>
        <v>5651.66</v>
      </c>
      <c r="H21" s="88"/>
    </row>
    <row r="22" spans="1:8" ht="15.95" customHeight="1" x14ac:dyDescent="0.25">
      <c r="A22" s="154" t="s">
        <v>87</v>
      </c>
      <c r="B22" s="155"/>
      <c r="C22" s="155"/>
      <c r="D22" s="155"/>
      <c r="E22" s="156"/>
      <c r="F22" s="96">
        <f>'PLANILHA RESUMO'!G32</f>
        <v>1.2683381924198249</v>
      </c>
      <c r="G22" s="97">
        <f>F22*SUM(G20:G21)</f>
        <v>9667.4259032069967</v>
      </c>
      <c r="H22" s="88"/>
    </row>
    <row r="23" spans="1:8" ht="15.95" customHeight="1" thickBot="1" x14ac:dyDescent="0.3">
      <c r="A23" s="64"/>
      <c r="B23" s="65"/>
      <c r="C23" s="66"/>
      <c r="D23" s="65"/>
      <c r="E23" s="67"/>
      <c r="F23" s="68"/>
      <c r="G23" s="69"/>
      <c r="H23" s="88"/>
    </row>
    <row r="24" spans="1:8" ht="33" customHeight="1" thickBot="1" x14ac:dyDescent="0.3">
      <c r="A24" s="146" t="s">
        <v>92</v>
      </c>
      <c r="B24" s="147"/>
      <c r="C24" s="147"/>
      <c r="D24" s="147"/>
      <c r="E24" s="147"/>
      <c r="F24" s="147"/>
      <c r="G24" s="148"/>
      <c r="H24" s="88"/>
    </row>
    <row r="25" spans="1:8" ht="15.95" customHeight="1" thickBot="1" x14ac:dyDescent="0.3">
      <c r="A25" s="70"/>
      <c r="B25" s="71"/>
      <c r="C25" s="70"/>
      <c r="D25" s="71"/>
      <c r="E25" s="72"/>
      <c r="F25" s="71"/>
      <c r="G25" s="71"/>
      <c r="H25" s="88"/>
    </row>
    <row r="26" spans="1:8" ht="15.95" customHeight="1" thickBot="1" x14ac:dyDescent="0.3">
      <c r="A26" s="43" t="s">
        <v>47</v>
      </c>
      <c r="B26" s="44" t="s">
        <v>48</v>
      </c>
      <c r="C26" s="44" t="s">
        <v>49</v>
      </c>
      <c r="D26" s="44" t="s">
        <v>50</v>
      </c>
      <c r="E26" s="44" t="s">
        <v>51</v>
      </c>
      <c r="F26" s="45" t="s">
        <v>52</v>
      </c>
      <c r="G26" s="46" t="s">
        <v>53</v>
      </c>
      <c r="H26" s="88"/>
    </row>
    <row r="27" spans="1:8" ht="30" customHeight="1" thickBot="1" x14ac:dyDescent="0.3">
      <c r="A27" s="47" t="s">
        <v>54</v>
      </c>
      <c r="B27" s="48" t="s">
        <v>71</v>
      </c>
      <c r="C27" s="49" t="s">
        <v>72</v>
      </c>
      <c r="D27" s="48" t="s">
        <v>57</v>
      </c>
      <c r="E27" s="49"/>
      <c r="F27" s="50"/>
      <c r="G27" s="51">
        <f>G30/80</f>
        <v>174.636</v>
      </c>
      <c r="H27" s="88"/>
    </row>
    <row r="28" spans="1:8" ht="15.95" customHeight="1" x14ac:dyDescent="0.25">
      <c r="A28" s="52"/>
      <c r="B28" s="53"/>
      <c r="C28" s="54" t="s">
        <v>66</v>
      </c>
      <c r="D28" s="53"/>
      <c r="E28" s="82"/>
      <c r="F28" s="53"/>
      <c r="G28" s="56"/>
      <c r="H28" s="88"/>
    </row>
    <row r="29" spans="1:8" ht="15.95" customHeight="1" x14ac:dyDescent="0.25">
      <c r="A29" s="57" t="s">
        <v>85</v>
      </c>
      <c r="B29" s="58" t="s">
        <v>73</v>
      </c>
      <c r="C29" s="59" t="s">
        <v>37</v>
      </c>
      <c r="D29" s="60" t="s">
        <v>57</v>
      </c>
      <c r="E29" s="61">
        <v>1</v>
      </c>
      <c r="F29" s="62">
        <f>'Memória 1'!Q24</f>
        <v>5544</v>
      </c>
      <c r="G29" s="63">
        <f>TRUNC((E29*F29),2)</f>
        <v>5544</v>
      </c>
      <c r="H29" s="88"/>
    </row>
    <row r="30" spans="1:8" ht="15.95" customHeight="1" x14ac:dyDescent="0.25">
      <c r="A30" s="154" t="s">
        <v>88</v>
      </c>
      <c r="B30" s="155"/>
      <c r="C30" s="155"/>
      <c r="D30" s="155"/>
      <c r="E30" s="156"/>
      <c r="F30" s="96">
        <f>'PLANILHA RESUMO'!G30</f>
        <v>2.52</v>
      </c>
      <c r="G30" s="97">
        <f>F30*SUM(G28:G29)</f>
        <v>13970.88</v>
      </c>
      <c r="H30" s="88"/>
    </row>
    <row r="31" spans="1:8" ht="15.95" customHeight="1" thickBot="1" x14ac:dyDescent="0.3">
      <c r="A31" s="64"/>
      <c r="B31" s="65"/>
      <c r="C31" s="66"/>
      <c r="D31" s="65"/>
      <c r="E31" s="67"/>
      <c r="F31" s="68"/>
      <c r="G31" s="69"/>
      <c r="H31" s="88"/>
    </row>
    <row r="32" spans="1:8" ht="33" customHeight="1" thickBot="1" x14ac:dyDescent="0.3">
      <c r="A32" s="146" t="s">
        <v>93</v>
      </c>
      <c r="B32" s="147"/>
      <c r="C32" s="147"/>
      <c r="D32" s="147"/>
      <c r="E32" s="147"/>
      <c r="F32" s="147"/>
      <c r="G32" s="148"/>
      <c r="H32" s="88"/>
    </row>
    <row r="33" spans="8:8" x14ac:dyDescent="0.25">
      <c r="H33" s="88"/>
    </row>
    <row r="34" spans="8:8" x14ac:dyDescent="0.25">
      <c r="H34" s="88"/>
    </row>
    <row r="35" spans="8:8" x14ac:dyDescent="0.25">
      <c r="H35" s="88"/>
    </row>
    <row r="36" spans="8:8" x14ac:dyDescent="0.25">
      <c r="H36" s="88"/>
    </row>
    <row r="37" spans="8:8" x14ac:dyDescent="0.25">
      <c r="H37" s="88"/>
    </row>
    <row r="38" spans="8:8" x14ac:dyDescent="0.25">
      <c r="H38" s="88"/>
    </row>
    <row r="39" spans="8:8" x14ac:dyDescent="0.25">
      <c r="H39" s="88"/>
    </row>
    <row r="40" spans="8:8" x14ac:dyDescent="0.25">
      <c r="H40" s="88"/>
    </row>
    <row r="41" spans="8:8" x14ac:dyDescent="0.25">
      <c r="H41" s="88"/>
    </row>
    <row r="42" spans="8:8" x14ac:dyDescent="0.25">
      <c r="H42" s="88"/>
    </row>
    <row r="43" spans="8:8" x14ac:dyDescent="0.25">
      <c r="H43" s="88"/>
    </row>
    <row r="44" spans="8:8" x14ac:dyDescent="0.25">
      <c r="H44" s="88"/>
    </row>
    <row r="45" spans="8:8" x14ac:dyDescent="0.25">
      <c r="H45" s="88"/>
    </row>
    <row r="46" spans="8:8" x14ac:dyDescent="0.25">
      <c r="H46" s="88"/>
    </row>
    <row r="47" spans="8:8" x14ac:dyDescent="0.25">
      <c r="H47" s="88"/>
    </row>
    <row r="48" spans="8:8" x14ac:dyDescent="0.25">
      <c r="H48" s="88"/>
    </row>
    <row r="49" spans="8:8" x14ac:dyDescent="0.25">
      <c r="H49" s="88"/>
    </row>
    <row r="50" spans="8:8" x14ac:dyDescent="0.25">
      <c r="H50" s="88"/>
    </row>
    <row r="51" spans="8:8" x14ac:dyDescent="0.25">
      <c r="H51" s="88"/>
    </row>
    <row r="52" spans="8:8" x14ac:dyDescent="0.25">
      <c r="H52" s="88"/>
    </row>
    <row r="53" spans="8:8" x14ac:dyDescent="0.25">
      <c r="H53" s="88"/>
    </row>
    <row r="54" spans="8:8" x14ac:dyDescent="0.25">
      <c r="H54" s="88"/>
    </row>
    <row r="55" spans="8:8" x14ac:dyDescent="0.25">
      <c r="H55" s="88"/>
    </row>
    <row r="56" spans="8:8" x14ac:dyDescent="0.25">
      <c r="H56" s="88"/>
    </row>
    <row r="57" spans="8:8" x14ac:dyDescent="0.25">
      <c r="H57" s="88"/>
    </row>
    <row r="58" spans="8:8" x14ac:dyDescent="0.25">
      <c r="H58" s="88"/>
    </row>
    <row r="59" spans="8:8" x14ac:dyDescent="0.25">
      <c r="H59" s="88"/>
    </row>
    <row r="60" spans="8:8" x14ac:dyDescent="0.25">
      <c r="H60" s="88"/>
    </row>
    <row r="61" spans="8:8" x14ac:dyDescent="0.25">
      <c r="H61" s="88"/>
    </row>
    <row r="62" spans="8:8" x14ac:dyDescent="0.25">
      <c r="H62" s="88"/>
    </row>
    <row r="63" spans="8:8" x14ac:dyDescent="0.25">
      <c r="H63" s="88"/>
    </row>
    <row r="64" spans="8:8" x14ac:dyDescent="0.25">
      <c r="H64" s="88"/>
    </row>
    <row r="65" spans="8:8" x14ac:dyDescent="0.25">
      <c r="H65" s="88"/>
    </row>
    <row r="66" spans="8:8" x14ac:dyDescent="0.25">
      <c r="H66" s="88"/>
    </row>
    <row r="67" spans="8:8" x14ac:dyDescent="0.25">
      <c r="H67" s="88"/>
    </row>
    <row r="68" spans="8:8" x14ac:dyDescent="0.25">
      <c r="H68" s="88"/>
    </row>
    <row r="69" spans="8:8" x14ac:dyDescent="0.25">
      <c r="H69" s="88"/>
    </row>
    <row r="70" spans="8:8" x14ac:dyDescent="0.25">
      <c r="H70" s="88"/>
    </row>
    <row r="71" spans="8:8" x14ac:dyDescent="0.25">
      <c r="H71" s="88"/>
    </row>
    <row r="72" spans="8:8" x14ac:dyDescent="0.25">
      <c r="H72" s="88"/>
    </row>
    <row r="73" spans="8:8" x14ac:dyDescent="0.25">
      <c r="H73" s="88"/>
    </row>
    <row r="74" spans="8:8" x14ac:dyDescent="0.25">
      <c r="H74" s="88"/>
    </row>
    <row r="75" spans="8:8" x14ac:dyDescent="0.25">
      <c r="H75" s="88"/>
    </row>
    <row r="76" spans="8:8" x14ac:dyDescent="0.25">
      <c r="H76" s="88"/>
    </row>
    <row r="77" spans="8:8" x14ac:dyDescent="0.25">
      <c r="H77" s="88"/>
    </row>
    <row r="78" spans="8:8" x14ac:dyDescent="0.25">
      <c r="H78" s="88"/>
    </row>
    <row r="79" spans="8:8" x14ac:dyDescent="0.25">
      <c r="H79" s="88"/>
    </row>
    <row r="80" spans="8:8" x14ac:dyDescent="0.25">
      <c r="H80" s="88"/>
    </row>
    <row r="81" spans="8:8" x14ac:dyDescent="0.25">
      <c r="H81" s="88"/>
    </row>
    <row r="82" spans="8:8" x14ac:dyDescent="0.25">
      <c r="H82" s="88"/>
    </row>
    <row r="83" spans="8:8" x14ac:dyDescent="0.25">
      <c r="H83" s="88"/>
    </row>
    <row r="84" spans="8:8" x14ac:dyDescent="0.25">
      <c r="H84" s="88"/>
    </row>
    <row r="85" spans="8:8" x14ac:dyDescent="0.25">
      <c r="H85" s="88"/>
    </row>
    <row r="86" spans="8:8" x14ac:dyDescent="0.25">
      <c r="H86" s="88"/>
    </row>
    <row r="87" spans="8:8" x14ac:dyDescent="0.25">
      <c r="H87" s="88"/>
    </row>
    <row r="88" spans="8:8" x14ac:dyDescent="0.25">
      <c r="H88" s="88"/>
    </row>
    <row r="89" spans="8:8" x14ac:dyDescent="0.25">
      <c r="H89" s="88"/>
    </row>
    <row r="90" spans="8:8" x14ac:dyDescent="0.25">
      <c r="H90" s="88"/>
    </row>
    <row r="91" spans="8:8" x14ac:dyDescent="0.25">
      <c r="H91" s="88"/>
    </row>
    <row r="92" spans="8:8" x14ac:dyDescent="0.25">
      <c r="H92" s="88"/>
    </row>
    <row r="93" spans="8:8" x14ac:dyDescent="0.25">
      <c r="H93" s="88"/>
    </row>
    <row r="94" spans="8:8" x14ac:dyDescent="0.25">
      <c r="H94" s="88"/>
    </row>
  </sheetData>
  <mergeCells count="14">
    <mergeCell ref="A32:G32"/>
    <mergeCell ref="A4:B4"/>
    <mergeCell ref="C4:G4"/>
    <mergeCell ref="A5:G5"/>
    <mergeCell ref="A12:G12"/>
    <mergeCell ref="A24:G24"/>
    <mergeCell ref="A18:E18"/>
    <mergeCell ref="A22:E22"/>
    <mergeCell ref="A30:E30"/>
    <mergeCell ref="A1:G1"/>
    <mergeCell ref="A2:B2"/>
    <mergeCell ref="C2:G2"/>
    <mergeCell ref="A3:B3"/>
    <mergeCell ref="C3:G3"/>
  </mergeCells>
  <pageMargins left="0.511811024" right="0.511811024" top="0.78740157499999996" bottom="0.78740157499999996" header="0.31496062000000002" footer="0.31496062000000002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RESUMO</vt:lpstr>
      <vt:lpstr>Memória 1</vt:lpstr>
      <vt:lpstr>Memória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Ilson Diniz Gomes</cp:lastModifiedBy>
  <cp:lastPrinted>2020-07-09T12:02:47Z</cp:lastPrinted>
  <dcterms:created xsi:type="dcterms:W3CDTF">2020-07-06T15:50:27Z</dcterms:created>
  <dcterms:modified xsi:type="dcterms:W3CDTF">2022-01-06T20:44:36Z</dcterms:modified>
</cp:coreProperties>
</file>